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 activeTab="1"/>
  </bookViews>
  <sheets>
    <sheet name="SAŽETAK " sheetId="1" r:id="rId1"/>
    <sheet name="RAČUN PRIHODA I RASHODA" sheetId="7" r:id="rId2"/>
    <sheet name="Rashodi -funkcijska" sheetId="9" r:id="rId3"/>
    <sheet name="POSEBNI_DIO_" sheetId="3" r:id="rId4"/>
  </sheets>
  <definedNames>
    <definedName name="_xlnm.Print_Area" localSheetId="3">POSEBNI_DIO_!$A$1:$D$7</definedName>
    <definedName name="_xlnm.Print_Area" localSheetId="1">'RAČUN PRIHODA I RASHODA'!$A$1:$F$221</definedName>
    <definedName name="_xlnm.Print_Area" localSheetId="0">'SAŽETAK '!$A$1:$J$23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2" i="3" l="1"/>
  <c r="E193" i="3"/>
  <c r="E194" i="3"/>
  <c r="E195" i="3"/>
  <c r="E196" i="3"/>
  <c r="E92" i="3"/>
  <c r="H62" i="7"/>
  <c r="H204" i="7"/>
  <c r="G204" i="7"/>
  <c r="G62" i="7"/>
  <c r="H23" i="1"/>
  <c r="G52" i="7" l="1"/>
  <c r="H52" i="7"/>
  <c r="F11" i="9"/>
  <c r="E11" i="9"/>
  <c r="E179" i="3" l="1"/>
  <c r="E180" i="3"/>
  <c r="E181" i="3"/>
  <c r="E182" i="3"/>
  <c r="E183" i="3"/>
  <c r="E184" i="3"/>
  <c r="E185" i="3"/>
  <c r="E186" i="3"/>
  <c r="E187" i="3"/>
  <c r="E188" i="3"/>
  <c r="E189" i="3"/>
  <c r="E190" i="3"/>
  <c r="E191" i="3"/>
  <c r="E177" i="3"/>
  <c r="E178" i="3"/>
  <c r="E171" i="3"/>
  <c r="E172" i="3"/>
  <c r="E175" i="3"/>
  <c r="E176" i="3"/>
  <c r="E151" i="3"/>
  <c r="E152" i="3"/>
  <c r="E153" i="3"/>
  <c r="E154" i="3"/>
  <c r="E155" i="3"/>
  <c r="E156" i="3"/>
  <c r="E157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50" i="3"/>
  <c r="E149" i="3"/>
  <c r="E148" i="3"/>
  <c r="E141" i="3"/>
  <c r="E142" i="3"/>
  <c r="E143" i="3"/>
  <c r="E144" i="3"/>
  <c r="E145" i="3"/>
  <c r="E146" i="3"/>
  <c r="E147" i="3"/>
  <c r="E89" i="3"/>
  <c r="E90" i="3"/>
  <c r="E75" i="3"/>
  <c r="E97" i="3"/>
  <c r="E98" i="3"/>
  <c r="E85" i="3"/>
  <c r="E84" i="3"/>
  <c r="E86" i="3"/>
  <c r="E70" i="3"/>
  <c r="E74" i="3"/>
  <c r="E73" i="3"/>
  <c r="E72" i="3"/>
  <c r="E71" i="3"/>
  <c r="E48" i="3"/>
  <c r="E60" i="3"/>
  <c r="E69" i="3"/>
  <c r="E68" i="3"/>
  <c r="E67" i="3"/>
  <c r="E66" i="3"/>
  <c r="E65" i="3"/>
  <c r="E64" i="3"/>
  <c r="E63" i="3"/>
  <c r="E62" i="3"/>
  <c r="E61" i="3"/>
  <c r="E42" i="3"/>
  <c r="E43" i="3"/>
  <c r="E44" i="3"/>
  <c r="E45" i="3"/>
  <c r="E46" i="3"/>
  <c r="E47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9" i="3"/>
  <c r="E50" i="3"/>
  <c r="E51" i="3"/>
  <c r="E52" i="3"/>
  <c r="E53" i="3"/>
  <c r="E54" i="3"/>
  <c r="E55" i="3"/>
  <c r="E56" i="3"/>
  <c r="E57" i="3"/>
  <c r="E58" i="3"/>
  <c r="E59" i="3"/>
  <c r="E126" i="3"/>
  <c r="E127" i="3"/>
  <c r="E128" i="3"/>
  <c r="E129" i="3"/>
  <c r="E130" i="3"/>
  <c r="E132" i="3"/>
  <c r="E136" i="3"/>
  <c r="E137" i="3"/>
  <c r="E138" i="3"/>
  <c r="E139" i="3"/>
  <c r="E140" i="3"/>
  <c r="E76" i="3"/>
  <c r="E77" i="3"/>
  <c r="E82" i="3"/>
  <c r="E83" i="3"/>
  <c r="E87" i="3"/>
  <c r="E88" i="3"/>
  <c r="E91" i="3"/>
  <c r="E93" i="3"/>
  <c r="E94" i="3"/>
  <c r="E95" i="3"/>
  <c r="E96" i="3"/>
  <c r="E99" i="3"/>
  <c r="E100" i="3"/>
  <c r="E101" i="3"/>
  <c r="E102" i="3"/>
  <c r="E103" i="3"/>
  <c r="E104" i="3"/>
  <c r="E105" i="3"/>
  <c r="E106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07" i="3" l="1"/>
  <c r="E135" i="3"/>
  <c r="E80" i="3" l="1"/>
  <c r="E81" i="3"/>
  <c r="E131" i="3"/>
  <c r="E78" i="3"/>
  <c r="E79" i="3"/>
  <c r="E6" i="7"/>
  <c r="F6" i="7"/>
  <c r="D6" i="7"/>
  <c r="G37" i="7"/>
  <c r="G29" i="7"/>
  <c r="G30" i="7"/>
  <c r="G31" i="7"/>
  <c r="G32" i="7"/>
  <c r="G38" i="7"/>
  <c r="G39" i="7"/>
  <c r="G40" i="7"/>
  <c r="G41" i="7"/>
  <c r="H10" i="7"/>
  <c r="H11" i="7"/>
  <c r="H12" i="7"/>
  <c r="H15" i="7"/>
  <c r="H16" i="7"/>
  <c r="H17" i="7"/>
  <c r="H18" i="7"/>
  <c r="H19" i="7"/>
  <c r="H20" i="7"/>
  <c r="H21" i="7"/>
  <c r="H22" i="7"/>
  <c r="H23" i="7"/>
  <c r="H24" i="7"/>
  <c r="H25" i="7"/>
  <c r="H26" i="7"/>
  <c r="H29" i="7"/>
  <c r="H30" i="7"/>
  <c r="H31" i="7"/>
  <c r="H32" i="7"/>
  <c r="H33" i="7"/>
  <c r="H34" i="7"/>
  <c r="H35" i="7"/>
  <c r="H36" i="7"/>
  <c r="H37" i="7"/>
  <c r="H38" i="7"/>
  <c r="H39" i="7"/>
  <c r="H40" i="7"/>
  <c r="H61" i="7"/>
  <c r="G61" i="7"/>
  <c r="H215" i="7"/>
  <c r="H214" i="7"/>
  <c r="H213" i="7"/>
  <c r="H212" i="7"/>
  <c r="H205" i="7"/>
  <c r="H206" i="7"/>
  <c r="H207" i="7"/>
  <c r="H208" i="7"/>
  <c r="H209" i="7"/>
  <c r="H210" i="7"/>
  <c r="H211" i="7"/>
  <c r="G205" i="7"/>
  <c r="G206" i="7"/>
  <c r="G207" i="7"/>
  <c r="G209" i="7"/>
  <c r="H144" i="7" l="1"/>
  <c r="G144" i="7"/>
  <c r="H149" i="7"/>
  <c r="H153" i="7"/>
  <c r="H154" i="7"/>
  <c r="H155" i="7"/>
  <c r="G151" i="7"/>
  <c r="G154" i="7"/>
  <c r="G155" i="7"/>
  <c r="G139" i="7"/>
  <c r="H133" i="7"/>
  <c r="H134" i="7"/>
  <c r="H135" i="7"/>
  <c r="H136" i="7"/>
  <c r="H137" i="7"/>
  <c r="H138" i="7"/>
  <c r="H139" i="7"/>
  <c r="H140" i="7"/>
  <c r="H141" i="7"/>
  <c r="H142" i="7"/>
  <c r="G133" i="7"/>
  <c r="G135" i="7"/>
  <c r="G137" i="7"/>
  <c r="G141" i="7"/>
  <c r="G142" i="7"/>
  <c r="H127" i="7"/>
  <c r="H128" i="7"/>
  <c r="G127" i="7"/>
  <c r="G128" i="7"/>
  <c r="H122" i="7"/>
  <c r="H123" i="7"/>
  <c r="H124" i="7"/>
  <c r="H125" i="7"/>
  <c r="G122" i="7"/>
  <c r="G123" i="7"/>
  <c r="G124" i="7"/>
  <c r="G125" i="7"/>
  <c r="E63" i="7"/>
  <c r="F63" i="7"/>
  <c r="D63" i="7"/>
  <c r="H67" i="7"/>
  <c r="H68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67" i="7"/>
  <c r="H168" i="7"/>
  <c r="H170" i="7"/>
  <c r="H171" i="7"/>
  <c r="H172" i="7"/>
  <c r="H173" i="7"/>
  <c r="H174" i="7"/>
  <c r="H175" i="7"/>
  <c r="H176" i="7"/>
  <c r="H177" i="7"/>
  <c r="H179" i="7"/>
  <c r="H180" i="7"/>
  <c r="H182" i="7"/>
  <c r="H183" i="7"/>
  <c r="H184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2" i="7"/>
  <c r="H203" i="7"/>
  <c r="G70" i="7"/>
  <c r="G71" i="7"/>
  <c r="G72" i="7"/>
  <c r="G73" i="7"/>
  <c r="G74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5" i="7"/>
  <c r="G97" i="7"/>
  <c r="G98" i="7"/>
  <c r="G99" i="7"/>
  <c r="G100" i="7"/>
  <c r="G101" i="7"/>
  <c r="G118" i="7"/>
  <c r="G159" i="7"/>
  <c r="G160" i="7"/>
  <c r="G161" i="7"/>
  <c r="G170" i="7"/>
  <c r="G171" i="7"/>
  <c r="G172" i="7"/>
  <c r="G173" i="7"/>
  <c r="G174" i="7"/>
  <c r="G175" i="7"/>
  <c r="G176" i="7"/>
  <c r="G177" i="7"/>
  <c r="G187" i="7"/>
  <c r="G188" i="7"/>
  <c r="G189" i="7"/>
  <c r="G190" i="7"/>
  <c r="G191" i="7"/>
  <c r="G192" i="7"/>
  <c r="G193" i="7"/>
  <c r="G194" i="7"/>
  <c r="G198" i="7"/>
  <c r="G199" i="7"/>
  <c r="G202" i="7"/>
  <c r="G203" i="7"/>
  <c r="G68" i="7"/>
  <c r="G67" i="7"/>
  <c r="H64" i="7"/>
  <c r="H65" i="7"/>
  <c r="H66" i="7"/>
  <c r="G64" i="7"/>
  <c r="G65" i="7"/>
  <c r="G66" i="7"/>
  <c r="G11" i="7" l="1"/>
  <c r="G15" i="7"/>
  <c r="G19" i="7"/>
  <c r="G22" i="7"/>
  <c r="G26" i="7"/>
  <c r="H53" i="7"/>
  <c r="G53" i="7"/>
  <c r="E49" i="7"/>
  <c r="E48" i="7" s="1"/>
  <c r="E47" i="7" s="1"/>
  <c r="E46" i="7" s="1"/>
  <c r="D49" i="7"/>
  <c r="D48" i="7" s="1"/>
  <c r="D47" i="7" s="1"/>
  <c r="F13" i="9" l="1"/>
  <c r="E13" i="9"/>
  <c r="C12" i="9"/>
  <c r="D12" i="9"/>
  <c r="B12" i="9"/>
  <c r="D10" i="7"/>
  <c r="F12" i="9" l="1"/>
  <c r="H121" i="7"/>
  <c r="G121" i="7"/>
  <c r="H132" i="7"/>
  <c r="H131" i="7"/>
  <c r="G131" i="7"/>
  <c r="E12" i="9"/>
  <c r="H152" i="7"/>
  <c r="D163" i="7"/>
  <c r="D165" i="7"/>
  <c r="H157" i="7" l="1"/>
  <c r="G157" i="7"/>
  <c r="G186" i="7"/>
  <c r="H146" i="7"/>
  <c r="H147" i="7"/>
  <c r="G149" i="7"/>
  <c r="H166" i="7"/>
  <c r="H164" i="7"/>
  <c r="D14" i="7"/>
  <c r="D13" i="7" s="1"/>
  <c r="H163" i="7" l="1"/>
  <c r="H156" i="7"/>
  <c r="G156" i="7"/>
  <c r="G148" i="7"/>
  <c r="H165" i="7"/>
  <c r="H120" i="7"/>
  <c r="G120" i="7"/>
  <c r="H129" i="7"/>
  <c r="G129" i="7"/>
  <c r="G185" i="7"/>
  <c r="H185" i="7"/>
  <c r="D18" i="7"/>
  <c r="H119" i="7" l="1"/>
  <c r="G119" i="7"/>
  <c r="G126" i="7"/>
  <c r="H126" i="7"/>
  <c r="H162" i="7"/>
  <c r="H145" i="7"/>
  <c r="G178" i="7"/>
  <c r="H178" i="7"/>
  <c r="H51" i="7"/>
  <c r="G51" i="7"/>
  <c r="H63" i="7"/>
  <c r="G63" i="7"/>
  <c r="D46" i="7"/>
  <c r="H69" i="7" l="1"/>
  <c r="G69" i="7"/>
  <c r="H143" i="7"/>
  <c r="G143" i="7"/>
  <c r="G169" i="7"/>
  <c r="H169" i="7"/>
  <c r="F10" i="7"/>
  <c r="G10" i="7" s="1"/>
  <c r="F21" i="7"/>
  <c r="F18" i="7"/>
  <c r="G18" i="7" s="1"/>
  <c r="F14" i="7"/>
  <c r="G14" i="7" s="1"/>
  <c r="F16" i="1"/>
  <c r="G16" i="1"/>
  <c r="F17" i="7" l="1"/>
  <c r="F13" i="7"/>
  <c r="F20" i="7"/>
  <c r="G13" i="7" l="1"/>
  <c r="F24" i="7"/>
  <c r="G20" i="7"/>
  <c r="J16" i="1"/>
  <c r="I16" i="1"/>
  <c r="F28" i="7" l="1"/>
  <c r="F16" i="7"/>
  <c r="D8" i="7"/>
  <c r="D7" i="7" s="1"/>
  <c r="G16" i="7" l="1"/>
  <c r="F49" i="7"/>
  <c r="H50" i="7"/>
  <c r="F6" i="1"/>
  <c r="F21" i="1"/>
  <c r="G21" i="1"/>
  <c r="G6" i="1"/>
  <c r="G49" i="7" l="1"/>
  <c r="H49" i="7"/>
  <c r="F48" i="7"/>
  <c r="I21" i="1"/>
  <c r="G9" i="1"/>
  <c r="I7" i="1"/>
  <c r="F9" i="1"/>
  <c r="G48" i="7" l="1"/>
  <c r="F47" i="7"/>
  <c r="H48" i="7"/>
  <c r="F8" i="7"/>
  <c r="I4" i="1"/>
  <c r="I10" i="1" s="1"/>
  <c r="I23" i="1" s="1"/>
  <c r="J7" i="1"/>
  <c r="F8" i="1"/>
  <c r="F7" i="1" s="1"/>
  <c r="G8" i="1"/>
  <c r="G7" i="1" s="1"/>
  <c r="F7" i="7" l="1"/>
  <c r="H47" i="7"/>
  <c r="G47" i="7"/>
  <c r="F46" i="7"/>
  <c r="G5" i="1"/>
  <c r="G4" i="1" s="1"/>
  <c r="G10" i="1" s="1"/>
  <c r="G23" i="1" s="1"/>
  <c r="F5" i="1"/>
  <c r="F4" i="1" s="1"/>
  <c r="F10" i="1" s="1"/>
  <c r="F23" i="1" s="1"/>
  <c r="G7" i="7" l="1"/>
  <c r="G46" i="7"/>
  <c r="H46" i="7"/>
  <c r="F12" i="7"/>
  <c r="G12" i="7" l="1"/>
  <c r="F41" i="7"/>
  <c r="H41" i="7" s="1"/>
  <c r="D24" i="7" l="1"/>
  <c r="G24" i="7" s="1"/>
  <c r="G25" i="7"/>
  <c r="J4" i="1"/>
  <c r="J10" i="1" s="1"/>
  <c r="J23" i="1" s="1"/>
  <c r="H6" i="7"/>
  <c r="G28" i="7" l="1"/>
  <c r="D21" i="7"/>
  <c r="G21" i="7" s="1"/>
  <c r="H7" i="1"/>
  <c r="G6" i="7" l="1"/>
  <c r="G23" i="7"/>
  <c r="D17" i="7"/>
  <c r="G17" i="7" s="1"/>
  <c r="H4" i="1"/>
  <c r="H10" i="1" s="1"/>
  <c r="H16" i="1" l="1"/>
  <c r="H158" i="7" l="1"/>
  <c r="G158" i="7"/>
  <c r="G216" i="7" l="1"/>
  <c r="E6" i="3" l="1"/>
  <c r="H216" i="7" l="1"/>
</calcChain>
</file>

<file path=xl/sharedStrings.xml><?xml version="1.0" encoding="utf-8"?>
<sst xmlns="http://schemas.openxmlformats.org/spreadsheetml/2006/main" count="602" uniqueCount="214">
  <si>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</si>
  <si>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</si>
  <si>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</si>
  <si>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</si>
  <si>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</si>
  <si>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</si>
  <si>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</si>
  <si>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</si>
  <si>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</si>
  <si>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</si>
  <si>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</si>
  <si>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</si>
  <si>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</si>
  <si>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</si>
  <si>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</si>
  <si>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</si>
  <si>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</si>
  <si>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</si>
  <si>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</si>
  <si>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</si>
  <si>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Prihodi od upravnih i administrativnih pristojbi, pristojbi po posebnim propisima i nakanda</t>
  </si>
  <si>
    <t>Pomoći iz inozemstva i od subjekata unutar općeg proračuna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</si>
  <si>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</si>
  <si>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</si>
  <si>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</si>
  <si>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</si>
  <si>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</si>
  <si>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</si>
  <si>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</si>
  <si>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</si>
  <si>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</si>
  <si>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</si>
  <si>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</si>
  <si>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</si>
  <si>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</si>
  <si>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</si>
  <si>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</si>
  <si>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</si>
  <si>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</si>
  <si>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</si>
  <si>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</si>
  <si>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</si>
  <si>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</si>
  <si>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</si>
  <si>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</si>
  <si>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</si>
  <si>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</si>
  <si>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</si>
  <si>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</si>
  <si>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</si>
  <si>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</si>
  <si>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</si>
  <si>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</si>
  <si>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</si>
  <si>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</si>
  <si>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</si>
  <si>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</si>
  <si>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</si>
  <si>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</si>
  <si>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</si>
  <si>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</si>
  <si>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</si>
  <si>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</si>
  <si>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>Tekuće donacije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</si>
  <si>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</si>
  <si>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</si>
  <si>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</si>
  <si>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</si>
  <si>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</si>
  <si>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</si>
  <si>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</si>
  <si>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</si>
  <si>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</si>
  <si>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</si>
  <si>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</si>
  <si>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>Zakupnine i najamnine</t>
  </si>
  <si>
    <t>3</t>
  </si>
  <si>
    <t>VIŠAK / MANJAK + NETO FINANCIRANJE+PRENESENI RAZULTAT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</si>
  <si>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</si>
  <si>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</si>
  <si>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</si>
  <si>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</si>
  <si>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</si>
  <si>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</si>
  <si>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</si>
  <si>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</si>
  <si>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</si>
  <si>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</si>
  <si>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</si>
  <si>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</si>
  <si>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</si>
  <si>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</si>
  <si>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</si>
  <si>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</si>
  <si>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</si>
  <si>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</si>
  <si>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</si>
  <si>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</si>
  <si>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</si>
  <si>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</si>
  <si>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</si>
  <si>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</si>
  <si>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</si>
  <si>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</si>
  <si>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</si>
  <si>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</si>
  <si>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</si>
  <si>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</si>
  <si>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 xml:space="preserve">Naknade troškova osobama izvan radnog odnosa </t>
  </si>
  <si>
    <t>Uredska oprema i namještaj</t>
  </si>
  <si>
    <t xml:space="preserve">Rashodi za usluge </t>
  </si>
  <si>
    <t>6=4/3*100</t>
  </si>
  <si>
    <t>5=4/2*100</t>
  </si>
  <si>
    <t xml:space="preserve">Skupina/podskupina/odjeljak </t>
  </si>
  <si>
    <t>Pomoći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</si>
  <si>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</si>
  <si>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</si>
  <si>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</si>
  <si>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</si>
  <si>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</si>
  <si>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</si>
  <si>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</si>
  <si>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</si>
  <si>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</si>
  <si>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</si>
  <si>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</si>
  <si>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</si>
  <si>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</si>
  <si>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</si>
  <si>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</si>
  <si>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</si>
  <si>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</si>
  <si>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</si>
  <si>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</si>
  <si>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4=3/2*100</t>
  </si>
  <si>
    <t>Višak/manjak prihoda</t>
  </si>
  <si>
    <t>Višak prihoda</t>
  </si>
  <si>
    <t xml:space="preserve">UKUPNO RASHODI </t>
  </si>
  <si>
    <t>322</t>
  </si>
  <si>
    <t>329</t>
  </si>
  <si>
    <t>Stručno usavršavanje</t>
  </si>
  <si>
    <t>Ostale naknade troškova zaposlenima</t>
  </si>
  <si>
    <t>Sitan inventar i auto gume</t>
  </si>
  <si>
    <t>Službena, radna i zaštitna odjeća i obuća</t>
  </si>
  <si>
    <t>Usluge promidžbe i informiranja</t>
  </si>
  <si>
    <t>Intelektualne usluge</t>
  </si>
  <si>
    <t>Premije osiguranja</t>
  </si>
  <si>
    <t>Članarine i norme</t>
  </si>
  <si>
    <t>12</t>
  </si>
  <si>
    <t>Sredstva za DEC funkcije</t>
  </si>
  <si>
    <t>Plaće (Bruto)</t>
  </si>
  <si>
    <t>15</t>
  </si>
  <si>
    <t>Predfin.EU projekata iz sred.ŠKŽ</t>
  </si>
  <si>
    <t>43</t>
  </si>
  <si>
    <t>51</t>
  </si>
  <si>
    <t>Pomoći EU</t>
  </si>
  <si>
    <t>UKUPNI RASHODI</t>
  </si>
  <si>
    <t>Doprinosi za obvezno zdrav.osig.</t>
  </si>
  <si>
    <t>Doprinosi za obvezno osig.u slučaju nezaposlenosti</t>
  </si>
  <si>
    <t>321</t>
  </si>
  <si>
    <t>3213</t>
  </si>
  <si>
    <t>Materijal i dijelovi za tek.i inv.održ.</t>
  </si>
  <si>
    <t>Troškovi sudskih postupaka</t>
  </si>
  <si>
    <t>Zatezne kamate</t>
  </si>
  <si>
    <t xml:space="preserve">Ostali rashodi   </t>
  </si>
  <si>
    <t>Tekuće donacije u naravi</t>
  </si>
  <si>
    <t>312</t>
  </si>
  <si>
    <t>313</t>
  </si>
  <si>
    <t>3132</t>
  </si>
  <si>
    <t>Doprinosi za obvezno zdrav.osiguranje</t>
  </si>
  <si>
    <t>Naknada za prijevoz, za rad na terenu</t>
  </si>
  <si>
    <t>3225</t>
  </si>
  <si>
    <t>323</t>
  </si>
  <si>
    <t>Usluge tekućeg i investicijskog održ.</t>
  </si>
  <si>
    <t>3235</t>
  </si>
  <si>
    <t>3237</t>
  </si>
  <si>
    <t>3292</t>
  </si>
  <si>
    <t>Oprema za održavanje i zaštitu</t>
  </si>
  <si>
    <t>Prihodi iz nadležnog proračuna za fin.redovne djelatnosti proračunskih korisnika</t>
  </si>
  <si>
    <t>Prihodi iz nadležnog proračuna</t>
  </si>
  <si>
    <t>Prihodi iz nadležnog proračuna za finan.rashoda poslovanja</t>
  </si>
  <si>
    <t>Prihodi iz nadležnog proračuna za fin.rashoda poslovanja</t>
  </si>
  <si>
    <t>Predfinan.EU projekata iz sred.ŠKŽ</t>
  </si>
  <si>
    <t>Pomoći iz državnog pror.temeljem prijenosaEU sredstava</t>
  </si>
  <si>
    <t>Tekuće pomoći iz drž.proračuna temeljem prijenosa EU sredstava</t>
  </si>
  <si>
    <t>Rashodi za nabavu proizv.dugotrajne imovine</t>
  </si>
  <si>
    <t>Knjige, umjetnička djela</t>
  </si>
  <si>
    <t>32</t>
  </si>
  <si>
    <t>Rashodi za nab.proizved.dug.imovine</t>
  </si>
  <si>
    <t xml:space="preserve">P1007 </t>
  </si>
  <si>
    <t xml:space="preserve">OSNOVNO I SREDNJEŠKOLSKO OBRAZOVANJE </t>
  </si>
  <si>
    <t>A1007-10</t>
  </si>
  <si>
    <t>SREDNJEŠKOLSKO OBRAZOVANJE-STANDARD</t>
  </si>
  <si>
    <t>A1007-11</t>
  </si>
  <si>
    <t>SREDNJEŠKOLSKO OBRAZOVANJE-OPERATIVNI PLAN</t>
  </si>
  <si>
    <t>T1007-87</t>
  </si>
  <si>
    <t xml:space="preserve">ZAJEDNO DO ZNANJA UZ VIŠE ELANA </t>
  </si>
  <si>
    <t>T1007-79</t>
  </si>
  <si>
    <t>T1007-15</t>
  </si>
  <si>
    <t xml:space="preserve"> ŠKOLSKA SHEMA</t>
  </si>
  <si>
    <t>T1007-63</t>
  </si>
  <si>
    <t>324</t>
  </si>
  <si>
    <t>3241</t>
  </si>
  <si>
    <t>A1007-12</t>
  </si>
  <si>
    <t>PODIZANJE KVALITETE I STANDARDA KROZ AKTIVNOSTI ŠKOLA</t>
  </si>
  <si>
    <t>A1007-58</t>
  </si>
  <si>
    <t>REDOVNA DJELATNOST (EVIDENCIJSKI PRIHODI)</t>
  </si>
  <si>
    <t>OPĆI DIO</t>
  </si>
  <si>
    <t>POLUGODIŠNJI IZVJEŠTAJ O IZVRŠENJU FINANCIJSKOG PLANA ZA 2023. g</t>
  </si>
  <si>
    <t>RASHODI POSLOVANJA</t>
  </si>
  <si>
    <t>ERASMUS+KORACI U BUDUĆNOST 2</t>
  </si>
  <si>
    <t>T1007-34</t>
  </si>
  <si>
    <t>OPSKRBA ŠKOLSKIH USTANOVA BESPL.ZALIH.MEN.HIG.POTREPŠTINA</t>
  </si>
  <si>
    <t xml:space="preserve">Tekuće donacije u naravi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</si>
</sst>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56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b/>
      <i/>
      <sz val="11"/>
      <color rgb="FF002060"/>
      <name val="Calibri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theme="8" tint="-0.499984740745262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</borders>
  <cellStyleXfs count="9">
    <xf numFmtId="0" fontId="0" fillId="0" borderId="0"/>
    <xf numFmtId="0" fontId="4" fillId="0" borderId="0"/>
    <xf numFmtId="0" fontId="16" fillId="0" borderId="0"/>
    <xf numFmtId="0" fontId="1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</cellStyleXfs>
  <cellXfs count="419">
    <xf numFmtId="0" fontId="0" fillId="0" borderId="0" xfId="0"/>
    <xf numFmtId="49" fontId="10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0" fontId="8" fillId="4" borderId="0" xfId="1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3" fontId="19" fillId="0" borderId="0" xfId="0" applyNumberFormat="1" applyFont="1" applyAlignment="1">
      <alignment horizontal="left"/>
    </xf>
    <xf numFmtId="0" fontId="20" fillId="0" borderId="0" xfId="1" applyFont="1" applyAlignment="1">
      <alignment wrapText="1"/>
    </xf>
    <xf numFmtId="0" fontId="18" fillId="0" borderId="0" xfId="0" applyFont="1"/>
    <xf numFmtId="0" fontId="18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8" fillId="0" borderId="0" xfId="0" applyNumberFormat="1" applyFont="1"/>
    <xf numFmtId="3" fontId="18" fillId="2" borderId="1" xfId="0" applyNumberFormat="1" applyFont="1" applyFill="1" applyBorder="1" applyAlignment="1">
      <alignment vertical="center" wrapText="1"/>
    </xf>
    <xf numFmtId="164" fontId="18" fillId="0" borderId="0" xfId="0" applyNumberFormat="1" applyFont="1"/>
    <xf numFmtId="3" fontId="18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7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3" fontId="8" fillId="2" borderId="11" xfId="0" applyNumberFormat="1" applyFont="1" applyFill="1" applyBorder="1" applyAlignment="1">
      <alignment horizontal="right" vertical="center"/>
    </xf>
    <xf numFmtId="3" fontId="12" fillId="3" borderId="7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0" fontId="19" fillId="0" borderId="0" xfId="0" applyFont="1"/>
    <xf numFmtId="3" fontId="19" fillId="0" borderId="0" xfId="0" applyNumberFormat="1" applyFont="1"/>
    <xf numFmtId="164" fontId="19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3" fontId="8" fillId="2" borderId="13" xfId="0" applyNumberFormat="1" applyFont="1" applyFill="1" applyBorder="1" applyAlignment="1">
      <alignment horizontal="right" vertical="center"/>
    </xf>
    <xf numFmtId="0" fontId="21" fillId="0" borderId="0" xfId="0" applyFont="1"/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3" fontId="23" fillId="0" borderId="4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/>
    <xf numFmtId="49" fontId="9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9" fontId="10" fillId="2" borderId="4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right" vertical="center"/>
    </xf>
    <xf numFmtId="49" fontId="25" fillId="2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0" fillId="8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 wrapText="1"/>
    </xf>
    <xf numFmtId="3" fontId="23" fillId="8" borderId="4" xfId="0" applyNumberFormat="1" applyFont="1" applyFill="1" applyBorder="1" applyAlignment="1">
      <alignment horizontal="center" vertical="center" wrapText="1"/>
    </xf>
    <xf numFmtId="3" fontId="9" fillId="8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0" fillId="8" borderId="4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0" fontId="28" fillId="4" borderId="13" xfId="1" applyFont="1" applyFill="1" applyBorder="1" applyAlignment="1">
      <alignment horizontal="center" vertical="center" wrapText="1"/>
    </xf>
    <xf numFmtId="0" fontId="29" fillId="0" borderId="0" xfId="0" applyFont="1"/>
    <xf numFmtId="0" fontId="30" fillId="4" borderId="13" xfId="1" applyFont="1" applyFill="1" applyBorder="1" applyAlignment="1">
      <alignment horizontal="center" vertical="center" wrapText="1"/>
    </xf>
    <xf numFmtId="3" fontId="23" fillId="2" borderId="13" xfId="0" applyNumberFormat="1" applyFont="1" applyFill="1" applyBorder="1" applyAlignment="1">
      <alignment horizontal="center" vertical="center" wrapText="1"/>
    </xf>
    <xf numFmtId="0" fontId="31" fillId="0" borderId="0" xfId="0" applyFont="1"/>
    <xf numFmtId="49" fontId="9" fillId="0" borderId="13" xfId="7" applyNumberFormat="1" applyFont="1" applyBorder="1" applyAlignment="1">
      <alignment horizontal="left" vertical="center" wrapText="1"/>
    </xf>
    <xf numFmtId="49" fontId="32" fillId="4" borderId="13" xfId="1" applyNumberFormat="1" applyFont="1" applyFill="1" applyBorder="1" applyAlignment="1">
      <alignment horizontal="left" vertical="center" wrapText="1"/>
    </xf>
    <xf numFmtId="3" fontId="28" fillId="4" borderId="13" xfId="1" applyNumberFormat="1" applyFont="1" applyFill="1" applyBorder="1" applyAlignment="1">
      <alignment horizontal="right" vertical="center"/>
    </xf>
    <xf numFmtId="3" fontId="32" fillId="4" borderId="13" xfId="1" applyNumberFormat="1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center" vertical="center" wrapText="1"/>
    </xf>
    <xf numFmtId="3" fontId="8" fillId="8" borderId="13" xfId="0" applyNumberFormat="1" applyFont="1" applyFill="1" applyBorder="1" applyAlignment="1">
      <alignment horizontal="center" vertical="center" wrapText="1"/>
    </xf>
    <xf numFmtId="3" fontId="22" fillId="8" borderId="1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0" fontId="33" fillId="4" borderId="13" xfId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/>
    </xf>
    <xf numFmtId="0" fontId="34" fillId="9" borderId="4" xfId="0" applyFont="1" applyFill="1" applyBorder="1" applyAlignment="1">
      <alignment horizontal="center" vertical="center"/>
    </xf>
    <xf numFmtId="49" fontId="34" fillId="9" borderId="4" xfId="0" applyNumberFormat="1" applyFont="1" applyFill="1" applyBorder="1" applyAlignment="1">
      <alignment horizontal="right" vertical="center"/>
    </xf>
    <xf numFmtId="0" fontId="36" fillId="0" borderId="4" xfId="0" applyFont="1" applyFill="1" applyBorder="1" applyAlignment="1">
      <alignment horizontal="center" vertical="center"/>
    </xf>
    <xf numFmtId="49" fontId="36" fillId="0" borderId="4" xfId="0" applyNumberFormat="1" applyFont="1" applyFill="1" applyBorder="1" applyAlignment="1">
      <alignment horizontal="right" vertical="center"/>
    </xf>
    <xf numFmtId="49" fontId="36" fillId="0" borderId="4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38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36" fillId="0" borderId="4" xfId="0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49" fontId="42" fillId="2" borderId="4" xfId="0" applyNumberFormat="1" applyFont="1" applyFill="1" applyBorder="1" applyAlignment="1">
      <alignment horizontal="left" vertical="center" wrapText="1"/>
    </xf>
    <xf numFmtId="49" fontId="43" fillId="2" borderId="4" xfId="0" applyNumberFormat="1" applyFont="1" applyFill="1" applyBorder="1" applyAlignment="1">
      <alignment horizontal="right" vertical="center"/>
    </xf>
    <xf numFmtId="0" fontId="39" fillId="0" borderId="4" xfId="0" applyFont="1" applyBorder="1" applyAlignment="1">
      <alignment vertical="center"/>
    </xf>
    <xf numFmtId="49" fontId="43" fillId="2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43" fillId="0" borderId="4" xfId="0" applyNumberFormat="1" applyFont="1" applyFill="1" applyBorder="1" applyAlignment="1">
      <alignment horizontal="right" vertical="center"/>
    </xf>
    <xf numFmtId="0" fontId="43" fillId="0" borderId="4" xfId="0" applyFont="1" applyFill="1" applyBorder="1" applyAlignment="1">
      <alignment vertical="center"/>
    </xf>
    <xf numFmtId="49" fontId="43" fillId="0" borderId="4" xfId="0" applyNumberFormat="1" applyFont="1" applyFill="1" applyBorder="1" applyAlignment="1">
      <alignment vertical="center"/>
    </xf>
    <xf numFmtId="49" fontId="42" fillId="0" borderId="4" xfId="0" applyNumberFormat="1" applyFont="1" applyFill="1" applyBorder="1" applyAlignment="1">
      <alignment horizontal="right" vertical="center"/>
    </xf>
    <xf numFmtId="0" fontId="42" fillId="0" borderId="4" xfId="0" applyFont="1" applyFill="1" applyBorder="1" applyAlignment="1">
      <alignment vertical="center"/>
    </xf>
    <xf numFmtId="49" fontId="42" fillId="0" borderId="4" xfId="0" applyNumberFormat="1" applyFont="1" applyFill="1" applyBorder="1" applyAlignment="1">
      <alignment vertical="center"/>
    </xf>
    <xf numFmtId="0" fontId="42" fillId="2" borderId="4" xfId="0" applyFont="1" applyFill="1" applyBorder="1" applyAlignment="1">
      <alignment horizontal="right" vertical="center"/>
    </xf>
    <xf numFmtId="49" fontId="42" fillId="2" borderId="4" xfId="0" applyNumberFormat="1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right" vertical="center"/>
    </xf>
    <xf numFmtId="49" fontId="43" fillId="2" borderId="4" xfId="0" applyNumberFormat="1" applyFont="1" applyFill="1" applyBorder="1" applyAlignment="1">
      <alignment horizontal="left" vertical="center"/>
    </xf>
    <xf numFmtId="49" fontId="36" fillId="2" borderId="4" xfId="0" applyNumberFormat="1" applyFont="1" applyFill="1" applyBorder="1" applyAlignment="1">
      <alignment horizontal="left" vertical="center"/>
    </xf>
    <xf numFmtId="0" fontId="37" fillId="0" borderId="4" xfId="0" applyFont="1" applyBorder="1" applyAlignment="1">
      <alignment vertical="center"/>
    </xf>
    <xf numFmtId="49" fontId="37" fillId="2" borderId="4" xfId="0" applyNumberFormat="1" applyFont="1" applyFill="1" applyBorder="1" applyAlignment="1">
      <alignment horizontal="left" vertical="center"/>
    </xf>
    <xf numFmtId="0" fontId="36" fillId="2" borderId="4" xfId="0" applyFont="1" applyFill="1" applyBorder="1" applyAlignment="1">
      <alignment horizontal="right" vertical="center"/>
    </xf>
    <xf numFmtId="49" fontId="42" fillId="0" borderId="4" xfId="0" applyNumberFormat="1" applyFont="1" applyBorder="1" applyAlignment="1">
      <alignment horizontal="right" vertical="center"/>
    </xf>
    <xf numFmtId="0" fontId="42" fillId="0" borderId="4" xfId="0" applyFont="1" applyBorder="1" applyAlignment="1">
      <alignment vertical="center"/>
    </xf>
    <xf numFmtId="0" fontId="42" fillId="0" borderId="4" xfId="0" applyFont="1" applyBorder="1" applyAlignment="1">
      <alignment vertical="center" wrapText="1"/>
    </xf>
    <xf numFmtId="4" fontId="25" fillId="2" borderId="4" xfId="0" applyNumberFormat="1" applyFont="1" applyFill="1" applyBorder="1" applyAlignment="1">
      <alignment horizontal="right" vertical="center" wrapText="1"/>
    </xf>
    <xf numFmtId="3" fontId="42" fillId="0" borderId="4" xfId="0" applyNumberFormat="1" applyFont="1" applyBorder="1" applyAlignment="1">
      <alignment horizontal="right" vertical="center"/>
    </xf>
    <xf numFmtId="4" fontId="42" fillId="0" borderId="4" xfId="0" applyNumberFormat="1" applyFont="1" applyBorder="1" applyAlignment="1">
      <alignment horizontal="right" vertical="center"/>
    </xf>
    <xf numFmtId="4" fontId="43" fillId="0" borderId="4" xfId="0" applyNumberFormat="1" applyFont="1" applyBorder="1" applyAlignment="1">
      <alignment horizontal="right" vertical="center"/>
    </xf>
    <xf numFmtId="4" fontId="42" fillId="2" borderId="4" xfId="0" applyNumberFormat="1" applyFont="1" applyFill="1" applyBorder="1" applyAlignment="1">
      <alignment horizontal="right" vertical="center" wrapText="1"/>
    </xf>
    <xf numFmtId="4" fontId="43" fillId="2" borderId="4" xfId="0" applyNumberFormat="1" applyFont="1" applyFill="1" applyBorder="1" applyAlignment="1">
      <alignment horizontal="right" vertical="center" wrapText="1"/>
    </xf>
    <xf numFmtId="4" fontId="42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49" fontId="43" fillId="0" borderId="4" xfId="0" applyNumberFormat="1" applyFont="1" applyBorder="1" applyAlignment="1">
      <alignment horizontal="right" vertical="center"/>
    </xf>
    <xf numFmtId="0" fontId="43" fillId="0" borderId="4" xfId="0" applyFont="1" applyBorder="1" applyAlignment="1">
      <alignment vertical="center"/>
    </xf>
    <xf numFmtId="0" fontId="43" fillId="0" borderId="4" xfId="0" applyFont="1" applyBorder="1" applyAlignment="1">
      <alignment vertical="center" wrapText="1"/>
    </xf>
    <xf numFmtId="4" fontId="43" fillId="0" borderId="4" xfId="0" applyNumberFormat="1" applyFont="1" applyFill="1" applyBorder="1" applyAlignment="1">
      <alignment horizontal="right" vertical="center"/>
    </xf>
    <xf numFmtId="4" fontId="38" fillId="2" borderId="4" xfId="0" applyNumberFormat="1" applyFont="1" applyFill="1" applyBorder="1" applyAlignment="1">
      <alignment horizontal="right" vertical="center" wrapText="1"/>
    </xf>
    <xf numFmtId="4" fontId="42" fillId="2" borderId="4" xfId="0" applyNumberFormat="1" applyFont="1" applyFill="1" applyBorder="1" applyAlignment="1">
      <alignment vertical="center"/>
    </xf>
    <xf numFmtId="4" fontId="43" fillId="2" borderId="4" xfId="0" applyNumberFormat="1" applyFont="1" applyFill="1" applyBorder="1" applyAlignment="1">
      <alignment vertical="center"/>
    </xf>
    <xf numFmtId="4" fontId="41" fillId="2" borderId="4" xfId="0" applyNumberFormat="1" applyFont="1" applyFill="1" applyBorder="1" applyAlignment="1">
      <alignment horizontal="right" vertical="center" wrapText="1"/>
    </xf>
    <xf numFmtId="4" fontId="36" fillId="2" borderId="4" xfId="0" applyNumberFormat="1" applyFont="1" applyFill="1" applyBorder="1" applyAlignment="1">
      <alignment horizontal="right" vertical="center" wrapText="1"/>
    </xf>
    <xf numFmtId="4" fontId="37" fillId="2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0" fontId="35" fillId="10" borderId="4" xfId="0" applyFont="1" applyFill="1" applyBorder="1" applyAlignment="1">
      <alignment horizontal="right" vertical="center"/>
    </xf>
    <xf numFmtId="3" fontId="9" fillId="10" borderId="4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right" vertical="center"/>
    </xf>
    <xf numFmtId="0" fontId="9" fillId="11" borderId="4" xfId="0" applyFont="1" applyFill="1" applyBorder="1" applyAlignment="1">
      <alignment vertical="center"/>
    </xf>
    <xf numFmtId="49" fontId="9" fillId="10" borderId="4" xfId="0" applyNumberFormat="1" applyFont="1" applyFill="1" applyBorder="1" applyAlignment="1">
      <alignment vertical="center"/>
    </xf>
    <xf numFmtId="4" fontId="42" fillId="10" borderId="4" xfId="0" applyNumberFormat="1" applyFont="1" applyFill="1" applyBorder="1" applyAlignment="1">
      <alignment horizontal="right" vertical="center"/>
    </xf>
    <xf numFmtId="4" fontId="35" fillId="10" borderId="4" xfId="0" applyNumberFormat="1" applyFont="1" applyFill="1" applyBorder="1" applyAlignment="1">
      <alignment horizontal="right" vertical="center" wrapText="1"/>
    </xf>
    <xf numFmtId="4" fontId="44" fillId="2" borderId="4" xfId="0" applyNumberFormat="1" applyFont="1" applyFill="1" applyBorder="1" applyAlignment="1">
      <alignment horizontal="right" vertical="center" wrapText="1"/>
    </xf>
    <xf numFmtId="49" fontId="35" fillId="10" borderId="4" xfId="0" applyNumberFormat="1" applyFont="1" applyFill="1" applyBorder="1" applyAlignment="1">
      <alignment horizontal="right" vertical="center"/>
    </xf>
    <xf numFmtId="49" fontId="35" fillId="10" borderId="4" xfId="0" applyNumberFormat="1" applyFont="1" applyFill="1" applyBorder="1" applyAlignment="1">
      <alignment vertical="center"/>
    </xf>
    <xf numFmtId="4" fontId="41" fillId="10" borderId="4" xfId="0" applyNumberFormat="1" applyFont="1" applyFill="1" applyBorder="1" applyAlignment="1">
      <alignment horizontal="right" vertical="center" wrapText="1"/>
    </xf>
    <xf numFmtId="49" fontId="34" fillId="10" borderId="4" xfId="0" applyNumberFormat="1" applyFont="1" applyFill="1" applyBorder="1" applyAlignment="1">
      <alignment vertical="center"/>
    </xf>
    <xf numFmtId="4" fontId="34" fillId="10" borderId="4" xfId="0" applyNumberFormat="1" applyFont="1" applyFill="1" applyBorder="1" applyAlignment="1">
      <alignment horizontal="right" vertical="center" wrapText="1"/>
    </xf>
    <xf numFmtId="4" fontId="9" fillId="10" borderId="4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vertical="center"/>
    </xf>
    <xf numFmtId="49" fontId="24" fillId="0" borderId="4" xfId="0" applyNumberFormat="1" applyFont="1" applyFill="1" applyBorder="1" applyAlignment="1">
      <alignment vertical="center"/>
    </xf>
    <xf numFmtId="4" fontId="24" fillId="0" borderId="4" xfId="0" applyNumberFormat="1" applyFont="1" applyFill="1" applyBorder="1" applyAlignment="1">
      <alignment horizontal="right" vertical="center"/>
    </xf>
    <xf numFmtId="4" fontId="42" fillId="10" borderId="4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25" fillId="0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left" vertical="center" wrapText="1"/>
    </xf>
    <xf numFmtId="0" fontId="15" fillId="11" borderId="4" xfId="0" applyFont="1" applyFill="1" applyBorder="1" applyAlignment="1">
      <alignment vertical="center"/>
    </xf>
    <xf numFmtId="3" fontId="9" fillId="10" borderId="4" xfId="0" applyNumberFormat="1" applyFont="1" applyFill="1" applyBorder="1" applyAlignment="1">
      <alignment horizontal="right" vertical="center" wrapText="1"/>
    </xf>
    <xf numFmtId="3" fontId="9" fillId="10" borderId="4" xfId="0" applyNumberFormat="1" applyFont="1" applyFill="1" applyBorder="1" applyAlignment="1">
      <alignment horizontal="center" vertical="center" wrapText="1"/>
    </xf>
    <xf numFmtId="3" fontId="9" fillId="1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10" borderId="4" xfId="0" applyFont="1" applyFill="1" applyBorder="1" applyAlignment="1">
      <alignment horizontal="right" vertical="center"/>
    </xf>
    <xf numFmtId="0" fontId="9" fillId="10" borderId="4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right" vertical="center"/>
    </xf>
    <xf numFmtId="0" fontId="11" fillId="11" borderId="4" xfId="0" applyFont="1" applyFill="1" applyBorder="1" applyAlignment="1">
      <alignment horizontal="center" vertical="center"/>
    </xf>
    <xf numFmtId="4" fontId="42" fillId="10" borderId="4" xfId="0" applyNumberFormat="1" applyFont="1" applyFill="1" applyBorder="1" applyAlignment="1">
      <alignment horizontal="right" vertical="center" wrapText="1"/>
    </xf>
    <xf numFmtId="4" fontId="43" fillId="2" borderId="4" xfId="0" applyNumberFormat="1" applyFont="1" applyFill="1" applyBorder="1" applyAlignment="1">
      <alignment horizontal="right" vertical="center"/>
    </xf>
    <xf numFmtId="4" fontId="37" fillId="0" borderId="4" xfId="0" applyNumberFormat="1" applyFont="1" applyFill="1" applyBorder="1" applyAlignment="1">
      <alignment horizontal="right" vertical="center"/>
    </xf>
    <xf numFmtId="4" fontId="42" fillId="2" borderId="4" xfId="0" applyNumberFormat="1" applyFont="1" applyFill="1" applyBorder="1" applyAlignment="1">
      <alignment horizontal="right" vertical="center"/>
    </xf>
    <xf numFmtId="4" fontId="43" fillId="8" borderId="4" xfId="0" applyNumberFormat="1" applyFont="1" applyFill="1" applyBorder="1" applyAlignment="1">
      <alignment horizontal="right" vertical="center"/>
    </xf>
    <xf numFmtId="4" fontId="42" fillId="11" borderId="4" xfId="0" applyNumberFormat="1" applyFont="1" applyFill="1" applyBorder="1" applyAlignment="1">
      <alignment horizontal="right" vertical="center"/>
    </xf>
    <xf numFmtId="0" fontId="45" fillId="0" borderId="4" xfId="0" applyFont="1" applyFill="1" applyBorder="1" applyAlignment="1">
      <alignment horizontal="center" vertical="center"/>
    </xf>
    <xf numFmtId="49" fontId="45" fillId="0" borderId="4" xfId="0" applyNumberFormat="1" applyFont="1" applyFill="1" applyBorder="1" applyAlignment="1">
      <alignment horizontal="right" vertical="center"/>
    </xf>
    <xf numFmtId="49" fontId="45" fillId="0" borderId="4" xfId="0" applyNumberFormat="1" applyFont="1" applyFill="1" applyBorder="1" applyAlignment="1">
      <alignment vertical="center"/>
    </xf>
    <xf numFmtId="4" fontId="45" fillId="0" borderId="4" xfId="0" applyNumberFormat="1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center" vertical="center"/>
    </xf>
    <xf numFmtId="49" fontId="46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vertical="center"/>
    </xf>
    <xf numFmtId="4" fontId="46" fillId="0" borderId="4" xfId="0" applyNumberFormat="1" applyFont="1" applyFill="1" applyBorder="1" applyAlignment="1">
      <alignment horizontal="right" vertical="center" wrapText="1"/>
    </xf>
    <xf numFmtId="0" fontId="45" fillId="11" borderId="4" xfId="0" applyFont="1" applyFill="1" applyBorder="1" applyAlignment="1">
      <alignment horizontal="center" vertical="center"/>
    </xf>
    <xf numFmtId="49" fontId="45" fillId="11" borderId="4" xfId="0" applyNumberFormat="1" applyFont="1" applyFill="1" applyBorder="1" applyAlignment="1">
      <alignment horizontal="right" vertical="center"/>
    </xf>
    <xf numFmtId="49" fontId="45" fillId="11" borderId="4" xfId="0" applyNumberFormat="1" applyFont="1" applyFill="1" applyBorder="1" applyAlignment="1">
      <alignment vertical="center"/>
    </xf>
    <xf numFmtId="4" fontId="46" fillId="11" borderId="4" xfId="0" applyNumberFormat="1" applyFont="1" applyFill="1" applyBorder="1" applyAlignment="1">
      <alignment horizontal="right" vertical="center" wrapText="1"/>
    </xf>
    <xf numFmtId="3" fontId="46" fillId="11" borderId="4" xfId="0" applyNumberFormat="1" applyFont="1" applyFill="1" applyBorder="1" applyAlignment="1">
      <alignment horizontal="right" vertical="center" wrapText="1"/>
    </xf>
    <xf numFmtId="3" fontId="46" fillId="0" borderId="4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vertical="center"/>
    </xf>
    <xf numFmtId="0" fontId="47" fillId="10" borderId="4" xfId="0" applyFont="1" applyFill="1" applyBorder="1" applyAlignment="1">
      <alignment horizontal="right" vertical="center"/>
    </xf>
    <xf numFmtId="49" fontId="47" fillId="10" borderId="4" xfId="0" applyNumberFormat="1" applyFont="1" applyFill="1" applyBorder="1" applyAlignment="1">
      <alignment horizontal="right" vertical="center"/>
    </xf>
    <xf numFmtId="49" fontId="47" fillId="10" borderId="4" xfId="0" applyNumberFormat="1" applyFont="1" applyFill="1" applyBorder="1" applyAlignment="1">
      <alignment horizontal="left" vertical="center"/>
    </xf>
    <xf numFmtId="4" fontId="48" fillId="10" borderId="4" xfId="0" applyNumberFormat="1" applyFont="1" applyFill="1" applyBorder="1" applyAlignment="1">
      <alignment horizontal="right" vertical="center" wrapText="1"/>
    </xf>
    <xf numFmtId="0" fontId="48" fillId="0" borderId="4" xfId="0" applyFont="1" applyFill="1" applyBorder="1" applyAlignment="1">
      <alignment horizontal="right" vertical="center"/>
    </xf>
    <xf numFmtId="49" fontId="48" fillId="0" borderId="4" xfId="0" applyNumberFormat="1" applyFont="1" applyFill="1" applyBorder="1" applyAlignment="1">
      <alignment horizontal="right" vertical="center"/>
    </xf>
    <xf numFmtId="49" fontId="48" fillId="0" borderId="4" xfId="0" applyNumberFormat="1" applyFont="1" applyFill="1" applyBorder="1" applyAlignment="1">
      <alignment horizontal="left" vertical="center"/>
    </xf>
    <xf numFmtId="4" fontId="48" fillId="2" borderId="4" xfId="0" applyNumberFormat="1" applyFont="1" applyFill="1" applyBorder="1" applyAlignment="1">
      <alignment horizontal="right" vertical="center" wrapText="1"/>
    </xf>
    <xf numFmtId="0" fontId="49" fillId="0" borderId="4" xfId="0" applyFont="1" applyFill="1" applyBorder="1" applyAlignment="1">
      <alignment horizontal="right" vertical="center"/>
    </xf>
    <xf numFmtId="49" fontId="49" fillId="0" borderId="4" xfId="0" applyNumberFormat="1" applyFont="1" applyFill="1" applyBorder="1" applyAlignment="1">
      <alignment horizontal="right" vertical="center"/>
    </xf>
    <xf numFmtId="49" fontId="49" fillId="0" borderId="4" xfId="0" applyNumberFormat="1" applyFont="1" applyFill="1" applyBorder="1" applyAlignment="1">
      <alignment horizontal="left" vertical="center"/>
    </xf>
    <xf numFmtId="4" fontId="49" fillId="2" borderId="4" xfId="0" applyNumberFormat="1" applyFont="1" applyFill="1" applyBorder="1" applyAlignment="1">
      <alignment horizontal="right" vertical="center" wrapText="1"/>
    </xf>
    <xf numFmtId="0" fontId="45" fillId="9" borderId="4" xfId="0" applyFont="1" applyFill="1" applyBorder="1" applyAlignment="1">
      <alignment horizontal="right" vertical="center"/>
    </xf>
    <xf numFmtId="0" fontId="45" fillId="5" borderId="4" xfId="0" applyFont="1" applyFill="1" applyBorder="1" applyAlignment="1">
      <alignment vertical="center"/>
    </xf>
    <xf numFmtId="49" fontId="45" fillId="10" borderId="4" xfId="0" applyNumberFormat="1" applyFont="1" applyFill="1" applyBorder="1" applyAlignment="1">
      <alignment horizontal="left" vertical="center"/>
    </xf>
    <xf numFmtId="4" fontId="46" fillId="10" borderId="4" xfId="0" applyNumberFormat="1" applyFont="1" applyFill="1" applyBorder="1" applyAlignment="1">
      <alignment horizontal="right" vertical="center" wrapText="1"/>
    </xf>
    <xf numFmtId="0" fontId="45" fillId="2" borderId="4" xfId="0" applyFont="1" applyFill="1" applyBorder="1" applyAlignment="1">
      <alignment horizontal="right" vertical="center"/>
    </xf>
    <xf numFmtId="0" fontId="45" fillId="0" borderId="4" xfId="0" applyFont="1" applyBorder="1" applyAlignment="1">
      <alignment vertical="center"/>
    </xf>
    <xf numFmtId="49" fontId="45" fillId="2" borderId="4" xfId="0" applyNumberFormat="1" applyFont="1" applyFill="1" applyBorder="1" applyAlignment="1">
      <alignment horizontal="left" vertical="center"/>
    </xf>
    <xf numFmtId="4" fontId="45" fillId="2" borderId="4" xfId="0" applyNumberFormat="1" applyFont="1" applyFill="1" applyBorder="1" applyAlignment="1">
      <alignment horizontal="right" vertical="center" wrapText="1"/>
    </xf>
    <xf numFmtId="0" fontId="46" fillId="2" borderId="4" xfId="0" applyFont="1" applyFill="1" applyBorder="1" applyAlignment="1">
      <alignment horizontal="right" vertical="center"/>
    </xf>
    <xf numFmtId="0" fontId="46" fillId="0" borderId="4" xfId="0" applyFont="1" applyBorder="1" applyAlignment="1">
      <alignment vertical="center"/>
    </xf>
    <xf numFmtId="49" fontId="46" fillId="2" borderId="4" xfId="0" applyNumberFormat="1" applyFont="1" applyFill="1" applyBorder="1" applyAlignment="1">
      <alignment horizontal="left" vertical="center"/>
    </xf>
    <xf numFmtId="4" fontId="46" fillId="2" borderId="4" xfId="0" applyNumberFormat="1" applyFont="1" applyFill="1" applyBorder="1" applyAlignment="1">
      <alignment horizontal="right" vertical="center" wrapText="1"/>
    </xf>
    <xf numFmtId="0" fontId="45" fillId="10" borderId="4" xfId="0" applyFont="1" applyFill="1" applyBorder="1" applyAlignment="1">
      <alignment horizontal="right" vertical="center"/>
    </xf>
    <xf numFmtId="0" fontId="45" fillId="11" borderId="4" xfId="0" applyFont="1" applyFill="1" applyBorder="1" applyAlignment="1">
      <alignment vertical="center"/>
    </xf>
    <xf numFmtId="0" fontId="45" fillId="10" borderId="4" xfId="0" applyFont="1" applyFill="1" applyBorder="1" applyAlignment="1">
      <alignment horizontal="center" vertical="center"/>
    </xf>
    <xf numFmtId="49" fontId="45" fillId="10" borderId="4" xfId="0" applyNumberFormat="1" applyFont="1" applyFill="1" applyBorder="1" applyAlignment="1">
      <alignment horizontal="right" vertical="center"/>
    </xf>
    <xf numFmtId="49" fontId="45" fillId="10" borderId="4" xfId="0" applyNumberFormat="1" applyFont="1" applyFill="1" applyBorder="1" applyAlignment="1">
      <alignment vertical="center"/>
    </xf>
    <xf numFmtId="4" fontId="45" fillId="10" borderId="4" xfId="0" applyNumberFormat="1" applyFont="1" applyFill="1" applyBorder="1" applyAlignment="1">
      <alignment horizontal="right" vertical="center" wrapText="1"/>
    </xf>
    <xf numFmtId="49" fontId="42" fillId="10" borderId="4" xfId="0" applyNumberFormat="1" applyFont="1" applyFill="1" applyBorder="1" applyAlignment="1">
      <alignment horizontal="left" vertical="center" wrapText="1"/>
    </xf>
    <xf numFmtId="49" fontId="37" fillId="0" borderId="4" xfId="0" applyNumberFormat="1" applyFont="1" applyFill="1" applyBorder="1" applyAlignment="1">
      <alignment horizontal="left" vertical="center" wrapText="1"/>
    </xf>
    <xf numFmtId="49" fontId="42" fillId="11" borderId="4" xfId="0" applyNumberFormat="1" applyFont="1" applyFill="1" applyBorder="1" applyAlignment="1">
      <alignment horizontal="left" vertical="center" wrapText="1"/>
    </xf>
    <xf numFmtId="49" fontId="42" fillId="0" borderId="4" xfId="0" applyNumberFormat="1" applyFont="1" applyFill="1" applyBorder="1" applyAlignment="1">
      <alignment horizontal="left" vertical="center" wrapText="1"/>
    </xf>
    <xf numFmtId="0" fontId="44" fillId="0" borderId="4" xfId="0" applyFont="1" applyFill="1" applyBorder="1" applyAlignment="1">
      <alignment horizontal="center" vertical="center"/>
    </xf>
    <xf numFmtId="49" fontId="44" fillId="0" borderId="4" xfId="0" applyNumberFormat="1" applyFont="1" applyFill="1" applyBorder="1" applyAlignment="1">
      <alignment vertical="center"/>
    </xf>
    <xf numFmtId="4" fontId="36" fillId="0" borderId="4" xfId="0" applyNumberFormat="1" applyFont="1" applyFill="1" applyBorder="1" applyAlignment="1">
      <alignment horizontal="right" vertical="center"/>
    </xf>
    <xf numFmtId="49" fontId="37" fillId="2" borderId="4" xfId="0" applyNumberFormat="1" applyFont="1" applyFill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/>
    </xf>
    <xf numFmtId="49" fontId="37" fillId="2" borderId="4" xfId="0" applyNumberFormat="1" applyFont="1" applyFill="1" applyBorder="1" applyAlignment="1">
      <alignment vertical="center"/>
    </xf>
    <xf numFmtId="49" fontId="37" fillId="2" borderId="4" xfId="0" applyNumberFormat="1" applyFont="1" applyFill="1" applyBorder="1" applyAlignment="1">
      <alignment horizontal="center" vertical="center"/>
    </xf>
    <xf numFmtId="49" fontId="42" fillId="11" borderId="4" xfId="0" applyNumberFormat="1" applyFont="1" applyFill="1" applyBorder="1" applyAlignment="1">
      <alignment horizontal="right" vertical="center"/>
    </xf>
    <xf numFmtId="0" fontId="42" fillId="11" borderId="4" xfId="0" applyFont="1" applyFill="1" applyBorder="1" applyAlignment="1">
      <alignment vertical="center" wrapText="1"/>
    </xf>
    <xf numFmtId="4" fontId="49" fillId="10" borderId="4" xfId="0" applyNumberFormat="1" applyFont="1" applyFill="1" applyBorder="1" applyAlignment="1">
      <alignment horizontal="right" vertical="center" wrapText="1"/>
    </xf>
    <xf numFmtId="49" fontId="24" fillId="0" borderId="4" xfId="0" applyNumberFormat="1" applyFont="1" applyFill="1" applyBorder="1" applyAlignment="1">
      <alignment horizontal="right" vertical="center"/>
    </xf>
    <xf numFmtId="49" fontId="37" fillId="0" borderId="4" xfId="0" applyNumberFormat="1" applyFont="1" applyBorder="1" applyAlignment="1">
      <alignment horizontal="right" vertical="center"/>
    </xf>
    <xf numFmtId="0" fontId="37" fillId="0" borderId="4" xfId="0" applyFont="1" applyBorder="1" applyAlignment="1">
      <alignment vertical="center" wrapText="1"/>
    </xf>
    <xf numFmtId="4" fontId="43" fillId="11" borderId="4" xfId="0" applyNumberFormat="1" applyFont="1" applyFill="1" applyBorder="1" applyAlignment="1">
      <alignment horizontal="right" vertical="center"/>
    </xf>
    <xf numFmtId="0" fontId="36" fillId="10" borderId="4" xfId="0" applyFont="1" applyFill="1" applyBorder="1" applyAlignment="1">
      <alignment horizontal="right" vertical="center"/>
    </xf>
    <xf numFmtId="1" fontId="46" fillId="0" borderId="4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0" fillId="11" borderId="0" xfId="0" applyNumberFormat="1" applyFont="1" applyFill="1" applyAlignment="1">
      <alignment vertical="center"/>
    </xf>
    <xf numFmtId="0" fontId="42" fillId="10" borderId="4" xfId="0" applyFont="1" applyFill="1" applyBorder="1" applyAlignment="1">
      <alignment horizontal="right" vertical="center"/>
    </xf>
    <xf numFmtId="49" fontId="47" fillId="10" borderId="2" xfId="0" applyNumberFormat="1" applyFont="1" applyFill="1" applyBorder="1" applyAlignment="1">
      <alignment horizontal="left" vertical="center"/>
    </xf>
    <xf numFmtId="49" fontId="48" fillId="0" borderId="2" xfId="0" applyNumberFormat="1" applyFont="1" applyFill="1" applyBorder="1" applyAlignment="1">
      <alignment horizontal="left" vertical="center"/>
    </xf>
    <xf numFmtId="49" fontId="49" fillId="0" borderId="2" xfId="0" applyNumberFormat="1" applyFont="1" applyFill="1" applyBorder="1" applyAlignment="1">
      <alignment horizontal="left" vertical="center"/>
    </xf>
    <xf numFmtId="49" fontId="9" fillId="1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43" fillId="0" borderId="2" xfId="0" applyNumberFormat="1" applyFont="1" applyFill="1" applyBorder="1" applyAlignment="1">
      <alignment vertical="center"/>
    </xf>
    <xf numFmtId="49" fontId="42" fillId="0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42" fillId="10" borderId="2" xfId="0" applyNumberFormat="1" applyFont="1" applyFill="1" applyBorder="1" applyAlignment="1">
      <alignment horizontal="left" vertical="center"/>
    </xf>
    <xf numFmtId="49" fontId="42" fillId="2" borderId="2" xfId="0" applyNumberFormat="1" applyFont="1" applyFill="1" applyBorder="1" applyAlignment="1">
      <alignment horizontal="left" vertical="center"/>
    </xf>
    <xf numFmtId="49" fontId="43" fillId="2" borderId="2" xfId="0" applyNumberFormat="1" applyFont="1" applyFill="1" applyBorder="1" applyAlignment="1">
      <alignment horizontal="left" vertical="center"/>
    </xf>
    <xf numFmtId="4" fontId="43" fillId="2" borderId="14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Alignment="1">
      <alignment vertical="center"/>
    </xf>
    <xf numFmtId="4" fontId="10" fillId="0" borderId="4" xfId="0" applyNumberFormat="1" applyFont="1" applyBorder="1" applyAlignment="1">
      <alignment vertical="center"/>
    </xf>
    <xf numFmtId="3" fontId="50" fillId="8" borderId="13" xfId="0" applyNumberFormat="1" applyFont="1" applyFill="1" applyBorder="1" applyAlignment="1">
      <alignment horizontal="left" vertical="center"/>
    </xf>
    <xf numFmtId="0" fontId="50" fillId="8" borderId="13" xfId="0" applyFont="1" applyFill="1" applyBorder="1" applyAlignment="1">
      <alignment horizontal="left" vertical="center" wrapText="1"/>
    </xf>
    <xf numFmtId="3" fontId="50" fillId="8" borderId="13" xfId="0" applyNumberFormat="1" applyFont="1" applyFill="1" applyBorder="1" applyAlignment="1">
      <alignment horizontal="left" vertical="center" wrapText="1"/>
    </xf>
    <xf numFmtId="0" fontId="50" fillId="8" borderId="16" xfId="0" applyFont="1" applyFill="1" applyBorder="1" applyAlignment="1">
      <alignment horizontal="left" vertical="center" wrapText="1"/>
    </xf>
    <xf numFmtId="3" fontId="50" fillId="8" borderId="16" xfId="0" applyNumberFormat="1" applyFont="1" applyFill="1" applyBorder="1" applyAlignment="1">
      <alignment horizontal="left" vertical="center" wrapText="1"/>
    </xf>
    <xf numFmtId="3" fontId="37" fillId="8" borderId="0" xfId="0" applyNumberFormat="1" applyFont="1" applyFill="1" applyBorder="1" applyAlignment="1">
      <alignment horizontal="right" vertical="center"/>
    </xf>
    <xf numFmtId="3" fontId="37" fillId="8" borderId="0" xfId="0" applyNumberFormat="1" applyFont="1" applyFill="1" applyBorder="1" applyAlignment="1">
      <alignment horizontal="left" vertical="center" wrapText="1"/>
    </xf>
    <xf numFmtId="49" fontId="50" fillId="0" borderId="4" xfId="0" applyNumberFormat="1" applyFont="1" applyBorder="1" applyAlignment="1">
      <alignment horizontal="right" vertical="center"/>
    </xf>
    <xf numFmtId="0" fontId="50" fillId="0" borderId="4" xfId="0" applyFont="1" applyBorder="1" applyAlignment="1">
      <alignment vertical="center" wrapText="1"/>
    </xf>
    <xf numFmtId="0" fontId="50" fillId="0" borderId="4" xfId="0" applyFont="1" applyBorder="1" applyAlignment="1">
      <alignment horizontal="right" vertical="center"/>
    </xf>
    <xf numFmtId="49" fontId="50" fillId="0" borderId="4" xfId="0" applyNumberFormat="1" applyFont="1" applyBorder="1" applyAlignment="1">
      <alignment horizontal="left" vertical="center"/>
    </xf>
    <xf numFmtId="0" fontId="50" fillId="0" borderId="4" xfId="0" applyFont="1" applyFill="1" applyBorder="1" applyAlignment="1">
      <alignment horizontal="center" vertical="center"/>
    </xf>
    <xf numFmtId="49" fontId="50" fillId="0" borderId="4" xfId="0" applyNumberFormat="1" applyFont="1" applyFill="1" applyBorder="1" applyAlignment="1">
      <alignment vertical="center"/>
    </xf>
    <xf numFmtId="4" fontId="50" fillId="8" borderId="13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4" fontId="11" fillId="2" borderId="0" xfId="0" applyNumberFormat="1" applyFont="1" applyFill="1" applyAlignment="1">
      <alignment horizontal="right" vertical="center"/>
    </xf>
    <xf numFmtId="4" fontId="11" fillId="2" borderId="4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Alignment="1">
      <alignment horizontal="center" vertical="center"/>
    </xf>
    <xf numFmtId="4" fontId="9" fillId="8" borderId="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3" fontId="42" fillId="2" borderId="13" xfId="0" applyNumberFormat="1" applyFont="1" applyFill="1" applyBorder="1" applyAlignment="1">
      <alignment horizontal="right" vertical="center" wrapText="1"/>
    </xf>
    <xf numFmtId="3" fontId="43" fillId="0" borderId="13" xfId="7" applyNumberFormat="1" applyFont="1" applyBorder="1" applyAlignment="1">
      <alignment horizontal="right" vertical="center"/>
    </xf>
    <xf numFmtId="3" fontId="42" fillId="4" borderId="13" xfId="1" applyNumberFormat="1" applyFont="1" applyFill="1" applyBorder="1" applyAlignment="1">
      <alignment horizontal="right" vertical="center"/>
    </xf>
    <xf numFmtId="3" fontId="42" fillId="4" borderId="13" xfId="1" applyNumberFormat="1" applyFont="1" applyFill="1" applyBorder="1" applyAlignment="1">
      <alignment horizontal="right" vertical="center" wrapText="1"/>
    </xf>
    <xf numFmtId="4" fontId="52" fillId="0" borderId="4" xfId="0" applyNumberFormat="1" applyFont="1" applyFill="1" applyBorder="1" applyAlignment="1">
      <alignment horizontal="right" vertical="center" wrapText="1"/>
    </xf>
    <xf numFmtId="4" fontId="50" fillId="0" borderId="4" xfId="0" applyNumberFormat="1" applyFont="1" applyBorder="1" applyAlignment="1">
      <alignment horizontal="right" vertical="center"/>
    </xf>
    <xf numFmtId="3" fontId="36" fillId="0" borderId="4" xfId="0" applyNumberFormat="1" applyFont="1" applyBorder="1" applyAlignment="1">
      <alignment horizontal="right" vertical="center"/>
    </xf>
    <xf numFmtId="3" fontId="35" fillId="0" borderId="4" xfId="0" applyNumberFormat="1" applyFont="1" applyFill="1" applyBorder="1" applyAlignment="1">
      <alignment horizontal="right" vertical="center"/>
    </xf>
    <xf numFmtId="3" fontId="43" fillId="0" borderId="4" xfId="0" applyNumberFormat="1" applyFont="1" applyBorder="1" applyAlignment="1">
      <alignment horizontal="right" vertical="center"/>
    </xf>
    <xf numFmtId="3" fontId="42" fillId="2" borderId="4" xfId="0" applyNumberFormat="1" applyFont="1" applyFill="1" applyBorder="1" applyAlignment="1">
      <alignment horizontal="center" vertical="center" wrapText="1"/>
    </xf>
    <xf numFmtId="3" fontId="54" fillId="8" borderId="4" xfId="0" applyNumberFormat="1" applyFont="1" applyFill="1" applyBorder="1" applyAlignment="1">
      <alignment horizontal="center" vertical="center" wrapText="1"/>
    </xf>
    <xf numFmtId="3" fontId="42" fillId="0" borderId="4" xfId="0" applyNumberFormat="1" applyFont="1" applyBorder="1" applyAlignment="1">
      <alignment vertical="center"/>
    </xf>
    <xf numFmtId="3" fontId="42" fillId="0" borderId="4" xfId="0" applyNumberFormat="1" applyFont="1" applyFill="1" applyBorder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4" xfId="0" applyNumberFormat="1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3" fontId="42" fillId="0" borderId="4" xfId="0" applyNumberFormat="1" applyFont="1" applyFill="1" applyBorder="1" applyAlignment="1">
      <alignment horizontal="right" vertical="center"/>
    </xf>
    <xf numFmtId="3" fontId="35" fillId="0" borderId="4" xfId="0" applyNumberFormat="1" applyFont="1" applyBorder="1" applyAlignment="1">
      <alignment horizontal="right" vertical="center"/>
    </xf>
    <xf numFmtId="3" fontId="43" fillId="0" borderId="4" xfId="0" applyNumberFormat="1" applyFont="1" applyFill="1" applyBorder="1" applyAlignment="1">
      <alignment horizontal="right" vertical="center"/>
    </xf>
    <xf numFmtId="3" fontId="43" fillId="2" borderId="4" xfId="0" applyNumberFormat="1" applyFont="1" applyFill="1" applyBorder="1" applyAlignment="1">
      <alignment horizontal="left" vertical="center"/>
    </xf>
    <xf numFmtId="0" fontId="39" fillId="0" borderId="4" xfId="0" applyFont="1" applyFill="1" applyBorder="1" applyAlignment="1">
      <alignment vertical="center"/>
    </xf>
    <xf numFmtId="0" fontId="53" fillId="0" borderId="4" xfId="0" applyFont="1" applyFill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vertical="center"/>
    </xf>
    <xf numFmtId="3" fontId="35" fillId="0" borderId="4" xfId="0" applyNumberFormat="1" applyFont="1" applyFill="1" applyBorder="1" applyAlignment="1">
      <alignment vertical="center"/>
    </xf>
    <xf numFmtId="0" fontId="37" fillId="0" borderId="4" xfId="0" applyFont="1" applyFill="1" applyBorder="1" applyAlignment="1">
      <alignment horizontal="center" vertical="center"/>
    </xf>
    <xf numFmtId="49" fontId="37" fillId="2" borderId="4" xfId="0" applyNumberFormat="1" applyFont="1" applyFill="1" applyBorder="1" applyAlignment="1">
      <alignment horizontal="right" vertical="center"/>
    </xf>
    <xf numFmtId="3" fontId="42" fillId="8" borderId="4" xfId="0" applyNumberFormat="1" applyFont="1" applyFill="1" applyBorder="1" applyAlignment="1">
      <alignment horizontal="left" vertical="center"/>
    </xf>
    <xf numFmtId="0" fontId="42" fillId="8" borderId="4" xfId="0" applyFont="1" applyFill="1" applyBorder="1" applyAlignment="1">
      <alignment horizontal="left" vertical="center" wrapText="1"/>
    </xf>
    <xf numFmtId="3" fontId="37" fillId="8" borderId="4" xfId="0" applyNumberFormat="1" applyFont="1" applyFill="1" applyBorder="1" applyAlignment="1">
      <alignment horizontal="right" vertical="center"/>
    </xf>
    <xf numFmtId="3" fontId="55" fillId="8" borderId="4" xfId="0" applyNumberFormat="1" applyFont="1" applyFill="1" applyBorder="1" applyAlignment="1">
      <alignment horizontal="left" vertical="center" wrapText="1"/>
    </xf>
    <xf numFmtId="1" fontId="18" fillId="0" borderId="4" xfId="0" applyNumberFormat="1" applyFont="1" applyBorder="1" applyAlignment="1">
      <alignment vertical="center"/>
    </xf>
    <xf numFmtId="4" fontId="42" fillId="0" borderId="4" xfId="0" applyNumberFormat="1" applyFont="1" applyBorder="1" applyAlignment="1">
      <alignment vertical="center"/>
    </xf>
    <xf numFmtId="3" fontId="50" fillId="0" borderId="4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1" fontId="50" fillId="8" borderId="13" xfId="0" applyNumberFormat="1" applyFont="1" applyFill="1" applyBorder="1" applyAlignment="1">
      <alignment horizontal="right" vertical="center" wrapText="1"/>
    </xf>
    <xf numFmtId="1" fontId="51" fillId="8" borderId="13" xfId="0" applyNumberFormat="1" applyFont="1" applyFill="1" applyBorder="1" applyAlignment="1">
      <alignment horizontal="right" vertical="center" wrapText="1"/>
    </xf>
    <xf numFmtId="1" fontId="50" fillId="0" borderId="0" xfId="0" applyNumberFormat="1" applyFont="1" applyAlignment="1">
      <alignment horizontal="right" vertical="center"/>
    </xf>
    <xf numFmtId="1" fontId="50" fillId="8" borderId="13" xfId="0" applyNumberFormat="1" applyFont="1" applyFill="1" applyBorder="1" applyAlignment="1">
      <alignment horizontal="center" vertical="center" wrapText="1"/>
    </xf>
    <xf numFmtId="1" fontId="54" fillId="0" borderId="13" xfId="0" applyNumberFormat="1" applyFont="1" applyBorder="1" applyAlignment="1">
      <alignment horizontal="center" vertical="center"/>
    </xf>
    <xf numFmtId="1" fontId="42" fillId="8" borderId="13" xfId="0" applyNumberFormat="1" applyFont="1" applyFill="1" applyBorder="1" applyAlignment="1">
      <alignment horizontal="right" vertical="center" wrapText="1"/>
    </xf>
    <xf numFmtId="1" fontId="43" fillId="0" borderId="4" xfId="0" applyNumberFormat="1" applyFont="1" applyFill="1" applyBorder="1"/>
    <xf numFmtId="1" fontId="42" fillId="0" borderId="4" xfId="0" applyNumberFormat="1" applyFont="1" applyFill="1" applyBorder="1"/>
    <xf numFmtId="1" fontId="51" fillId="0" borderId="0" xfId="0" applyNumberFormat="1" applyFont="1"/>
    <xf numFmtId="0" fontId="35" fillId="2" borderId="4" xfId="0" applyFont="1" applyFill="1" applyBorder="1" applyAlignment="1">
      <alignment horizontal="right" vertical="center"/>
    </xf>
    <xf numFmtId="49" fontId="35" fillId="2" borderId="4" xfId="0" applyNumberFormat="1" applyFont="1" applyFill="1" applyBorder="1" applyAlignment="1">
      <alignment horizontal="left" vertical="center"/>
    </xf>
    <xf numFmtId="1" fontId="43" fillId="8" borderId="13" xfId="0" applyNumberFormat="1" applyFont="1" applyFill="1" applyBorder="1" applyAlignment="1">
      <alignment horizontal="right" vertical="center" wrapText="1"/>
    </xf>
    <xf numFmtId="3" fontId="51" fillId="0" borderId="0" xfId="0" applyNumberFormat="1" applyFont="1"/>
    <xf numFmtId="1" fontId="43" fillId="8" borderId="15" xfId="0" applyNumberFormat="1" applyFont="1" applyFill="1" applyBorder="1" applyAlignment="1">
      <alignment horizontal="right" vertical="center" wrapText="1"/>
    </xf>
    <xf numFmtId="1" fontId="50" fillId="0" borderId="4" xfId="0" applyNumberFormat="1" applyFont="1" applyBorder="1"/>
    <xf numFmtId="4" fontId="42" fillId="11" borderId="4" xfId="0" applyNumberFormat="1" applyFont="1" applyFill="1" applyBorder="1" applyAlignment="1">
      <alignment vertical="center"/>
    </xf>
    <xf numFmtId="3" fontId="50" fillId="0" borderId="0" xfId="0" applyNumberFormat="1" applyFont="1"/>
    <xf numFmtId="4" fontId="45" fillId="0" borderId="4" xfId="0" applyNumberFormat="1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42" fillId="0" borderId="4" xfId="0" applyNumberFormat="1" applyFont="1" applyBorder="1" applyAlignment="1"/>
    <xf numFmtId="3" fontId="50" fillId="11" borderId="4" xfId="0" applyNumberFormat="1" applyFont="1" applyFill="1" applyBorder="1" applyAlignment="1">
      <alignment vertical="center"/>
    </xf>
    <xf numFmtId="3" fontId="42" fillId="11" borderId="4" xfId="0" applyNumberFormat="1" applyFont="1" applyFill="1" applyBorder="1" applyAlignment="1">
      <alignment vertical="center"/>
    </xf>
    <xf numFmtId="49" fontId="37" fillId="0" borderId="4" xfId="0" applyNumberFormat="1" applyFont="1" applyFill="1" applyBorder="1" applyAlignment="1">
      <alignment horizontal="right" vertical="center"/>
    </xf>
    <xf numFmtId="49" fontId="37" fillId="0" borderId="4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8" fillId="6" borderId="3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3" fontId="8" fillId="2" borderId="0" xfId="0" applyNumberFormat="1" applyFont="1" applyFill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/>
    </xf>
    <xf numFmtId="0" fontId="8" fillId="4" borderId="0" xfId="1" applyFont="1" applyFill="1" applyAlignment="1">
      <alignment horizontal="left" vertical="center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3" fontId="8" fillId="8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22" fillId="8" borderId="13" xfId="0" applyFont="1" applyFill="1" applyBorder="1" applyAlignment="1">
      <alignment horizontal="center" vertical="center" wrapText="1"/>
    </xf>
  </cellXfs>
  <cellStyles count="9">
    <cellStyle name="Normal_Sheet1" xfId="2"/>
    <cellStyle name="Normalno" xfId="0" builtinId="0" customBuiltin="1"/>
    <cellStyle name="Normalno 2" xfId="1"/>
    <cellStyle name="Normalno 2 2" xfId="5"/>
    <cellStyle name="Normalno 3" xfId="4"/>
    <cellStyle name="Normalno 3 2" xfId="3"/>
    <cellStyle name="Normalno 3 3" xfId="6"/>
    <cellStyle name="Normalno 4" xfId="7"/>
    <cellStyle name="Obično_List1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23" sqref="M23"/>
    </sheetView>
  </sheetViews>
  <sheetFormatPr defaultColWidth="8.88671875" defaultRowHeight="15.6" x14ac:dyDescent="0.3"/>
  <cols>
    <col min="1" max="4" width="8.88671875" style="18" customWidth="1"/>
    <col min="5" max="5" width="22.88671875" style="18" customWidth="1"/>
    <col min="6" max="7" width="16.5546875" style="18" hidden="1" customWidth="1"/>
    <col min="8" max="10" width="15.33203125" style="18" customWidth="1"/>
    <col min="11" max="11" width="8.88671875" style="18" customWidth="1"/>
    <col min="12" max="12" width="16.88671875" style="18" customWidth="1"/>
    <col min="13" max="13" width="11.6640625" style="18" bestFit="1" customWidth="1"/>
    <col min="14" max="16" width="12.6640625" style="18" bestFit="1" customWidth="1"/>
    <col min="17" max="17" width="8.88671875" style="18" customWidth="1"/>
    <col min="18" max="16384" width="8.88671875" style="18"/>
  </cols>
  <sheetData>
    <row r="1" spans="1:16" ht="40.5" customHeight="1" x14ac:dyDescent="0.3">
      <c r="A1" s="394" t="s">
        <v>79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6" ht="24" customHeight="1" x14ac:dyDescent="0.3">
      <c r="A2" s="389" t="s">
        <v>25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6" ht="46.8" x14ac:dyDescent="0.3">
      <c r="A3" s="395" t="s">
        <v>0</v>
      </c>
      <c r="B3" s="395"/>
      <c r="C3" s="395"/>
      <c r="D3" s="395"/>
      <c r="E3" s="395"/>
      <c r="F3" s="20" t="s">
        <v>22</v>
      </c>
      <c r="G3" s="20" t="s">
        <v>23</v>
      </c>
      <c r="H3" s="20" t="s">
        <v>80</v>
      </c>
      <c r="I3" s="20" t="s">
        <v>81</v>
      </c>
      <c r="J3" s="20" t="s">
        <v>82</v>
      </c>
    </row>
    <row r="4" spans="1:16" ht="28.2" customHeight="1" x14ac:dyDescent="0.3">
      <c r="A4" s="396" t="s">
        <v>1</v>
      </c>
      <c r="B4" s="396"/>
      <c r="C4" s="396"/>
      <c r="D4" s="396"/>
      <c r="E4" s="396"/>
      <c r="F4" s="21" t="e">
        <f>SUM(F5:F6)</f>
        <v>#REF!</v>
      </c>
      <c r="G4" s="21" t="e">
        <f>SUM(G5:G6)</f>
        <v>#REF!</v>
      </c>
      <c r="H4" s="21">
        <f t="shared" ref="H4:J4" si="0">SUM(H5:H6)</f>
        <v>556751.64</v>
      </c>
      <c r="I4" s="21">
        <f t="shared" si="0"/>
        <v>1127033</v>
      </c>
      <c r="J4" s="21">
        <f t="shared" si="0"/>
        <v>602879.62</v>
      </c>
      <c r="L4" s="22"/>
    </row>
    <row r="5" spans="1:16" ht="28.2" customHeight="1" x14ac:dyDescent="0.3">
      <c r="A5" s="391" t="s">
        <v>2</v>
      </c>
      <c r="B5" s="391"/>
      <c r="C5" s="391"/>
      <c r="D5" s="391"/>
      <c r="E5" s="391"/>
      <c r="F5" s="23" t="e">
        <f>SUM('RAČUN PRIHODA I RASHODA'!#REF!)</f>
        <v>#REF!</v>
      </c>
      <c r="G5" s="23" t="e">
        <f>SUM('RAČUN PRIHODA I RASHODA'!#REF!)</f>
        <v>#REF!</v>
      </c>
      <c r="H5" s="23">
        <v>556751.64</v>
      </c>
      <c r="I5" s="23">
        <v>1127033</v>
      </c>
      <c r="J5" s="23">
        <v>602879.62</v>
      </c>
      <c r="L5" s="24"/>
      <c r="M5" s="24"/>
      <c r="N5" s="24"/>
      <c r="O5" s="24"/>
    </row>
    <row r="6" spans="1:16" ht="28.2" customHeight="1" x14ac:dyDescent="0.3">
      <c r="A6" s="388" t="s">
        <v>3</v>
      </c>
      <c r="B6" s="388"/>
      <c r="C6" s="388"/>
      <c r="D6" s="388"/>
      <c r="E6" s="388"/>
      <c r="F6" s="25" t="e">
        <f>SUM('RAČUN PRIHODA I RASHODA'!#REF!)</f>
        <v>#REF!</v>
      </c>
      <c r="G6" s="25" t="e">
        <f>SUM('RAČUN PRIHODA I RASHODA'!#REF!)</f>
        <v>#REF!</v>
      </c>
      <c r="H6" s="25">
        <v>0</v>
      </c>
      <c r="I6" s="25">
        <v>0</v>
      </c>
      <c r="J6" s="25">
        <v>0</v>
      </c>
    </row>
    <row r="7" spans="1:16" ht="28.2" customHeight="1" x14ac:dyDescent="0.3">
      <c r="A7" s="390" t="s">
        <v>4</v>
      </c>
      <c r="B7" s="390"/>
      <c r="C7" s="390"/>
      <c r="D7" s="390"/>
      <c r="E7" s="390"/>
      <c r="F7" s="26" t="e">
        <f t="shared" ref="F7:G7" si="1">SUM(F8:F9)</f>
        <v>#REF!</v>
      </c>
      <c r="G7" s="26" t="e">
        <f t="shared" si="1"/>
        <v>#REF!</v>
      </c>
      <c r="H7" s="26">
        <f>SUM(H8:H9)</f>
        <v>566581.49</v>
      </c>
      <c r="I7" s="26">
        <f>SUM(I8:I9)</f>
        <v>1138341</v>
      </c>
      <c r="J7" s="26">
        <f>SUM(J8:J9)</f>
        <v>595767.16</v>
      </c>
    </row>
    <row r="8" spans="1:16" ht="28.2" customHeight="1" x14ac:dyDescent="0.3">
      <c r="A8" s="391" t="s">
        <v>5</v>
      </c>
      <c r="B8" s="391"/>
      <c r="C8" s="391"/>
      <c r="D8" s="391"/>
      <c r="E8" s="391"/>
      <c r="F8" s="23" t="e">
        <f>SUM('RAČUN PRIHODA I RASHODA'!#REF!)</f>
        <v>#REF!</v>
      </c>
      <c r="G8" s="23" t="e">
        <f>SUM('RAČUN PRIHODA I RASHODA'!#REF!)</f>
        <v>#REF!</v>
      </c>
      <c r="H8" s="23">
        <v>565918.54</v>
      </c>
      <c r="I8" s="23">
        <v>1133215</v>
      </c>
      <c r="J8" s="23">
        <v>595640.80000000005</v>
      </c>
      <c r="L8" s="24"/>
      <c r="M8" s="24"/>
      <c r="N8" s="22"/>
      <c r="O8" s="22"/>
      <c r="P8" s="22"/>
    </row>
    <row r="9" spans="1:16" ht="28.2" customHeight="1" x14ac:dyDescent="0.3">
      <c r="A9" s="388" t="s">
        <v>6</v>
      </c>
      <c r="B9" s="388"/>
      <c r="C9" s="388"/>
      <c r="D9" s="388"/>
      <c r="E9" s="388"/>
      <c r="F9" s="25" t="e">
        <f>SUM('RAČUN PRIHODA I RASHODA'!#REF!)</f>
        <v>#REF!</v>
      </c>
      <c r="G9" s="25" t="e">
        <f>SUM('RAČUN PRIHODA I RASHODA'!#REF!)</f>
        <v>#REF!</v>
      </c>
      <c r="H9" s="25">
        <v>662.95</v>
      </c>
      <c r="I9" s="25">
        <v>5126</v>
      </c>
      <c r="J9" s="25">
        <v>126.36</v>
      </c>
      <c r="N9" s="22"/>
      <c r="O9" s="22"/>
      <c r="P9" s="22"/>
    </row>
    <row r="10" spans="1:16" ht="28.2" customHeight="1" x14ac:dyDescent="0.3">
      <c r="A10" s="392" t="s">
        <v>7</v>
      </c>
      <c r="B10" s="392"/>
      <c r="C10" s="392"/>
      <c r="D10" s="392"/>
      <c r="E10" s="392"/>
      <c r="F10" s="27" t="e">
        <f>SUM(F4-F7)</f>
        <v>#REF!</v>
      </c>
      <c r="G10" s="27" t="e">
        <f>SUM(G4-G7)</f>
        <v>#REF!</v>
      </c>
      <c r="H10" s="27">
        <f>SUM(H4-H7)</f>
        <v>-9829.8499999999767</v>
      </c>
      <c r="I10" s="27">
        <f>SUM(I4-I7)</f>
        <v>-11308</v>
      </c>
      <c r="J10" s="27">
        <f>SUM(J4-J7)</f>
        <v>7112.4599999999627</v>
      </c>
      <c r="N10" s="22"/>
      <c r="O10" s="22"/>
      <c r="P10" s="22"/>
    </row>
    <row r="11" spans="1:16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7"/>
      <c r="L11" s="17"/>
      <c r="M11" s="17"/>
      <c r="N11" s="17"/>
      <c r="O11" s="17"/>
      <c r="P11" s="22"/>
    </row>
    <row r="12" spans="1:16" ht="21.75" customHeight="1" x14ac:dyDescent="0.3">
      <c r="A12" s="389" t="s">
        <v>26</v>
      </c>
      <c r="B12" s="389"/>
      <c r="C12" s="389"/>
      <c r="D12" s="389"/>
      <c r="E12" s="389"/>
      <c r="F12" s="389"/>
      <c r="G12" s="389"/>
      <c r="H12" s="389"/>
      <c r="I12" s="389"/>
      <c r="J12" s="389"/>
      <c r="K12" s="17"/>
      <c r="L12" s="17"/>
      <c r="M12" s="17"/>
      <c r="N12" s="17"/>
      <c r="O12" s="17"/>
      <c r="P12" s="22"/>
    </row>
    <row r="13" spans="1:16" ht="46.8" x14ac:dyDescent="0.3">
      <c r="A13" s="398" t="s">
        <v>9</v>
      </c>
      <c r="B13" s="399"/>
      <c r="C13" s="399"/>
      <c r="D13" s="399"/>
      <c r="E13" s="399"/>
      <c r="F13" s="20" t="s">
        <v>22</v>
      </c>
      <c r="G13" s="20" t="s">
        <v>23</v>
      </c>
      <c r="H13" s="20" t="s">
        <v>80</v>
      </c>
      <c r="I13" s="20" t="s">
        <v>81</v>
      </c>
      <c r="J13" s="20" t="s">
        <v>82</v>
      </c>
    </row>
    <row r="14" spans="1:16" ht="25.95" customHeight="1" x14ac:dyDescent="0.3">
      <c r="A14" s="400" t="s">
        <v>10</v>
      </c>
      <c r="B14" s="391"/>
      <c r="C14" s="391"/>
      <c r="D14" s="391"/>
      <c r="E14" s="391"/>
      <c r="F14" s="28">
        <v>0</v>
      </c>
      <c r="G14" s="28">
        <v>0</v>
      </c>
      <c r="H14" s="29"/>
      <c r="I14" s="28"/>
      <c r="J14" s="30"/>
    </row>
    <row r="15" spans="1:16" ht="25.95" customHeight="1" x14ac:dyDescent="0.3">
      <c r="A15" s="400" t="s">
        <v>11</v>
      </c>
      <c r="B15" s="391"/>
      <c r="C15" s="391"/>
      <c r="D15" s="391"/>
      <c r="E15" s="391"/>
      <c r="F15" s="28">
        <v>0</v>
      </c>
      <c r="G15" s="28">
        <v>0</v>
      </c>
      <c r="H15" s="28"/>
      <c r="I15" s="29"/>
      <c r="J15" s="31"/>
    </row>
    <row r="16" spans="1:16" s="33" customFormat="1" ht="25.95" customHeight="1" x14ac:dyDescent="0.3">
      <c r="A16" s="393" t="s">
        <v>12</v>
      </c>
      <c r="B16" s="392"/>
      <c r="C16" s="392"/>
      <c r="D16" s="392"/>
      <c r="E16" s="392"/>
      <c r="F16" s="32">
        <f t="shared" ref="F16:G16" si="2">SUM(F14-F15)</f>
        <v>0</v>
      </c>
      <c r="G16" s="32">
        <f t="shared" si="2"/>
        <v>0</v>
      </c>
      <c r="H16" s="32">
        <f>SUM(H14-H15)</f>
        <v>0</v>
      </c>
      <c r="I16" s="32">
        <f t="shared" ref="I16:J16" si="3">SUM(I14-I15)</f>
        <v>0</v>
      </c>
      <c r="J16" s="32">
        <f t="shared" si="3"/>
        <v>0</v>
      </c>
      <c r="N16" s="34"/>
    </row>
    <row r="17" spans="1:16" s="33" customFormat="1" ht="21.75" customHeight="1" x14ac:dyDescent="0.3">
      <c r="A17" s="35"/>
      <c r="B17" s="35"/>
      <c r="C17" s="35"/>
      <c r="D17" s="35"/>
      <c r="E17" s="35"/>
      <c r="F17" s="35"/>
      <c r="G17" s="35"/>
      <c r="H17" s="36"/>
      <c r="I17" s="36"/>
      <c r="J17" s="36"/>
    </row>
    <row r="18" spans="1:16" ht="21.75" customHeight="1" x14ac:dyDescent="0.3">
      <c r="A18" s="389" t="s">
        <v>27</v>
      </c>
      <c r="B18" s="389"/>
      <c r="C18" s="389"/>
      <c r="D18" s="389"/>
      <c r="E18" s="389"/>
      <c r="F18" s="389"/>
      <c r="G18" s="389"/>
      <c r="H18" s="389"/>
      <c r="I18" s="389"/>
      <c r="J18" s="389"/>
      <c r="N18" s="22"/>
      <c r="O18" s="22"/>
      <c r="P18" s="22"/>
    </row>
    <row r="19" spans="1:16" ht="46.8" x14ac:dyDescent="0.3">
      <c r="A19" s="398" t="s">
        <v>8</v>
      </c>
      <c r="B19" s="399"/>
      <c r="C19" s="399"/>
      <c r="D19" s="399"/>
      <c r="E19" s="399"/>
      <c r="F19" s="20" t="s">
        <v>22</v>
      </c>
      <c r="G19" s="20" t="s">
        <v>23</v>
      </c>
      <c r="H19" s="20" t="s">
        <v>80</v>
      </c>
      <c r="I19" s="20" t="s">
        <v>81</v>
      </c>
      <c r="J19" s="20" t="s">
        <v>82</v>
      </c>
      <c r="M19" s="22"/>
      <c r="N19" s="22"/>
      <c r="O19" s="22"/>
      <c r="P19" s="22"/>
    </row>
    <row r="20" spans="1:16" ht="36" customHeight="1" x14ac:dyDescent="0.3">
      <c r="A20" s="401" t="s">
        <v>54</v>
      </c>
      <c r="B20" s="402"/>
      <c r="C20" s="402"/>
      <c r="D20" s="402"/>
      <c r="E20" s="403"/>
      <c r="F20" s="37">
        <v>130100</v>
      </c>
      <c r="G20" s="37">
        <v>87100</v>
      </c>
      <c r="H20" s="37"/>
      <c r="I20" s="37"/>
      <c r="J20" s="38"/>
      <c r="L20" s="22"/>
      <c r="M20" s="22"/>
      <c r="N20" s="22"/>
      <c r="O20" s="22"/>
      <c r="P20" s="22"/>
    </row>
    <row r="21" spans="1:16" s="39" customFormat="1" ht="36" customHeight="1" x14ac:dyDescent="0.3">
      <c r="A21" s="404" t="s">
        <v>28</v>
      </c>
      <c r="B21" s="405"/>
      <c r="C21" s="405"/>
      <c r="D21" s="405"/>
      <c r="E21" s="406"/>
      <c r="F21" s="32" t="e">
        <f>SUM('RAČUN PRIHODA I RASHODA'!#REF!-'RAČUN PRIHODA I RASHODA'!#REF!)</f>
        <v>#REF!</v>
      </c>
      <c r="G21" s="32" t="e">
        <f>SUM('RAČUN PRIHODA I RASHODA'!#REF!-'RAČUN PRIHODA I RASHODA'!#REF!)</f>
        <v>#REF!</v>
      </c>
      <c r="H21" s="32">
        <v>12753.15</v>
      </c>
      <c r="I21" s="32">
        <f>SUM('RAČUN PRIHODA I RASHODA'!E46)</f>
        <v>11308</v>
      </c>
      <c r="J21" s="32">
        <v>10366.92</v>
      </c>
      <c r="L21" s="40"/>
      <c r="M21" s="41"/>
      <c r="N21" s="40"/>
    </row>
    <row r="22" spans="1:16" ht="21.75" customHeight="1" x14ac:dyDescent="0.3">
      <c r="A22" s="42"/>
      <c r="B22" s="43"/>
      <c r="C22" s="44"/>
      <c r="D22" s="45"/>
      <c r="E22" s="43"/>
      <c r="F22" s="43"/>
      <c r="G22" s="43"/>
      <c r="H22" s="46"/>
      <c r="I22" s="46"/>
      <c r="J22" s="46"/>
      <c r="M22" s="22"/>
    </row>
    <row r="23" spans="1:16" ht="30" customHeight="1" x14ac:dyDescent="0.3">
      <c r="A23" s="397" t="s">
        <v>77</v>
      </c>
      <c r="B23" s="397"/>
      <c r="C23" s="397"/>
      <c r="D23" s="397"/>
      <c r="E23" s="397"/>
      <c r="F23" s="47" t="e">
        <f t="shared" ref="F23:G23" si="4">SUM(F10,F16,F21)</f>
        <v>#REF!</v>
      </c>
      <c r="G23" s="47" t="e">
        <f t="shared" si="4"/>
        <v>#REF!</v>
      </c>
      <c r="H23" s="47">
        <f>SUM(H10,H16,H21)</f>
        <v>2923.3000000000229</v>
      </c>
      <c r="I23" s="47">
        <f t="shared" ref="I23:J23" si="5">SUM(I10,I16,I21)</f>
        <v>0</v>
      </c>
      <c r="J23" s="47">
        <f t="shared" si="5"/>
        <v>17479.379999999961</v>
      </c>
    </row>
    <row r="25" spans="1:16" x14ac:dyDescent="0.3">
      <c r="F25" s="24"/>
      <c r="G25" s="22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abSelected="1" topLeftCell="A10" zoomScaleNormal="100" workbookViewId="0">
      <selection activeCell="C118" sqref="C118"/>
    </sheetView>
  </sheetViews>
  <sheetFormatPr defaultColWidth="9.109375" defaultRowHeight="14.4" x14ac:dyDescent="0.25"/>
  <cols>
    <col min="1" max="1" width="8.44140625" style="84" customWidth="1"/>
    <col min="2" max="2" width="5.33203125" style="84" bestFit="1" customWidth="1"/>
    <col min="3" max="3" width="43.88671875" style="84" customWidth="1"/>
    <col min="4" max="4" width="12.5546875" style="96" customWidth="1"/>
    <col min="5" max="5" width="12.5546875" style="288" customWidth="1"/>
    <col min="6" max="6" width="12.5546875" style="84" customWidth="1"/>
    <col min="7" max="7" width="8.88671875" style="341" bestFit="1" customWidth="1"/>
    <col min="8" max="8" width="8.88671875" style="84" bestFit="1" customWidth="1"/>
    <col min="9" max="13" width="15.109375" style="84" customWidth="1"/>
    <col min="14" max="14" width="16.6640625" style="84" hidden="1" customWidth="1"/>
    <col min="15" max="15" width="16.44140625" style="84" hidden="1" customWidth="1"/>
    <col min="16" max="16" width="12.5546875" style="84" hidden="1" customWidth="1"/>
    <col min="17" max="18" width="10.6640625" style="84" bestFit="1" customWidth="1"/>
    <col min="19" max="19" width="10.33203125" style="84" bestFit="1" customWidth="1"/>
    <col min="20" max="20" width="11.88671875" style="84" bestFit="1" customWidth="1"/>
    <col min="21" max="21" width="15.44140625" style="84" customWidth="1"/>
    <col min="22" max="22" width="9.109375" style="84" customWidth="1"/>
    <col min="23" max="16384" width="9.109375" style="84"/>
  </cols>
  <sheetData>
    <row r="1" spans="1:16" ht="31.5" customHeight="1" x14ac:dyDescent="0.25">
      <c r="A1" s="410" t="s">
        <v>207</v>
      </c>
      <c r="B1" s="410"/>
      <c r="C1" s="410"/>
      <c r="D1" s="410"/>
      <c r="E1" s="410"/>
      <c r="F1" s="410"/>
      <c r="G1" s="410"/>
      <c r="H1" s="410"/>
      <c r="I1" s="102"/>
    </row>
    <row r="2" spans="1:16" ht="15.75" customHeight="1" x14ac:dyDescent="0.25">
      <c r="A2" s="411" t="s">
        <v>208</v>
      </c>
      <c r="B2" s="411"/>
      <c r="C2" s="411"/>
      <c r="D2" s="411"/>
      <c r="E2" s="411"/>
      <c r="F2" s="411"/>
      <c r="G2" s="411"/>
      <c r="H2" s="411"/>
    </row>
    <row r="3" spans="1:16" ht="15.75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</row>
    <row r="4" spans="1:16" s="85" customFormat="1" ht="57.6" x14ac:dyDescent="0.25">
      <c r="A4" s="77" t="s">
        <v>113</v>
      </c>
      <c r="B4" s="77" t="s">
        <v>38</v>
      </c>
      <c r="C4" s="12" t="s">
        <v>13</v>
      </c>
      <c r="D4" s="77" t="s">
        <v>80</v>
      </c>
      <c r="E4" s="320" t="s">
        <v>81</v>
      </c>
      <c r="F4" s="77" t="s">
        <v>82</v>
      </c>
      <c r="G4" s="337" t="s">
        <v>93</v>
      </c>
      <c r="H4" s="77" t="s">
        <v>93</v>
      </c>
      <c r="I4" s="84"/>
      <c r="J4" s="84"/>
      <c r="K4" s="84"/>
      <c r="L4" s="84"/>
      <c r="M4" s="84"/>
      <c r="N4" s="84"/>
      <c r="O4" s="84"/>
      <c r="P4" s="84"/>
    </row>
    <row r="5" spans="1:16" s="85" customFormat="1" x14ac:dyDescent="0.25">
      <c r="A5" s="408"/>
      <c r="B5" s="408"/>
      <c r="C5" s="408"/>
      <c r="D5" s="78">
        <v>2</v>
      </c>
      <c r="E5" s="321">
        <v>3</v>
      </c>
      <c r="F5" s="86">
        <v>4</v>
      </c>
      <c r="G5" s="338" t="s">
        <v>112</v>
      </c>
      <c r="H5" s="55" t="s">
        <v>111</v>
      </c>
      <c r="I5" s="84"/>
      <c r="J5" s="84"/>
      <c r="K5" s="84"/>
      <c r="L5" s="84"/>
      <c r="M5" s="84"/>
      <c r="N5" s="84"/>
      <c r="O5" s="84"/>
      <c r="P5" s="84"/>
    </row>
    <row r="6" spans="1:16" s="88" customFormat="1" x14ac:dyDescent="0.25">
      <c r="A6" s="207"/>
      <c r="B6" s="208"/>
      <c r="C6" s="209" t="s">
        <v>40</v>
      </c>
      <c r="D6" s="217">
        <f>D12+D16+D20+D23+D28+D32+D36+D40</f>
        <v>556751.64</v>
      </c>
      <c r="E6" s="217">
        <f t="shared" ref="E6:F6" si="0">E12+E16+E20+E23+E28+E32+E36+E40</f>
        <v>1127033</v>
      </c>
      <c r="F6" s="217">
        <f t="shared" si="0"/>
        <v>602879.61999999988</v>
      </c>
      <c r="G6" s="339">
        <f>SUM(F6/D6*100)</f>
        <v>108.285198764749</v>
      </c>
      <c r="H6" s="83">
        <f>SUM(F6/E6*100)</f>
        <v>53.492632425137501</v>
      </c>
      <c r="I6" s="87"/>
      <c r="J6" s="87"/>
      <c r="K6" s="87"/>
      <c r="L6" s="87"/>
      <c r="M6" s="87"/>
      <c r="N6" s="87"/>
      <c r="O6" s="87"/>
      <c r="P6" s="87"/>
    </row>
    <row r="7" spans="1:16" s="85" customFormat="1" ht="28.8" x14ac:dyDescent="0.25">
      <c r="A7" s="185">
        <v>63</v>
      </c>
      <c r="B7" s="204"/>
      <c r="C7" s="205" t="s">
        <v>21</v>
      </c>
      <c r="D7" s="188">
        <f>SUM(D8,D10)</f>
        <v>486959.5</v>
      </c>
      <c r="E7" s="188">
        <v>0</v>
      </c>
      <c r="F7" s="188">
        <f>SUM(F8,F10)</f>
        <v>501060.12</v>
      </c>
      <c r="G7" s="339">
        <f t="shared" ref="G7:G41" si="1">SUM(F7/D7*100)</f>
        <v>102.89564532574065</v>
      </c>
      <c r="H7" s="83">
        <v>0</v>
      </c>
      <c r="I7" s="84"/>
      <c r="J7" s="84"/>
      <c r="K7" s="84"/>
      <c r="L7" s="84"/>
      <c r="M7" s="84"/>
      <c r="N7" s="84"/>
      <c r="O7" s="84"/>
      <c r="P7" s="84"/>
    </row>
    <row r="8" spans="1:16" s="88" customFormat="1" x14ac:dyDescent="0.25">
      <c r="A8" s="137" t="s">
        <v>128</v>
      </c>
      <c r="B8" s="210"/>
      <c r="C8" s="211" t="s">
        <v>58</v>
      </c>
      <c r="D8" s="164">
        <f>SUM(D9)</f>
        <v>0</v>
      </c>
      <c r="E8" s="164">
        <v>0</v>
      </c>
      <c r="F8" s="164">
        <f t="shared" ref="F8" si="2">SUM(F9)</f>
        <v>0</v>
      </c>
      <c r="G8" s="339">
        <v>0</v>
      </c>
      <c r="H8" s="83">
        <v>0</v>
      </c>
      <c r="I8" s="87"/>
      <c r="J8" s="87"/>
      <c r="K8" s="87"/>
      <c r="L8" s="87"/>
      <c r="M8" s="87"/>
      <c r="N8" s="87"/>
      <c r="O8" s="87"/>
      <c r="P8" s="87"/>
    </row>
    <row r="9" spans="1:16" s="85" customFormat="1" x14ac:dyDescent="0.25">
      <c r="A9" s="64" t="s">
        <v>121</v>
      </c>
      <c r="B9" s="90"/>
      <c r="C9" s="67" t="s">
        <v>120</v>
      </c>
      <c r="D9" s="218">
        <v>0</v>
      </c>
      <c r="E9" s="218">
        <v>0</v>
      </c>
      <c r="F9" s="218">
        <v>0</v>
      </c>
      <c r="G9" s="339">
        <v>0</v>
      </c>
      <c r="H9" s="83">
        <v>0</v>
      </c>
      <c r="I9" s="84"/>
      <c r="J9" s="84"/>
      <c r="K9" s="87"/>
      <c r="L9" s="84"/>
      <c r="M9" s="84"/>
      <c r="N9" s="84"/>
      <c r="O9" s="84"/>
      <c r="P9" s="84"/>
    </row>
    <row r="10" spans="1:16" s="85" customFormat="1" ht="28.8" x14ac:dyDescent="0.25">
      <c r="A10" s="137" t="s">
        <v>122</v>
      </c>
      <c r="B10" s="176"/>
      <c r="C10" s="211" t="s">
        <v>130</v>
      </c>
      <c r="D10" s="164">
        <f>SUM(D11)</f>
        <v>486959.5</v>
      </c>
      <c r="E10" s="164">
        <v>905165</v>
      </c>
      <c r="F10" s="164">
        <f t="shared" ref="F10" si="3">SUM(F11)</f>
        <v>501060.12</v>
      </c>
      <c r="G10" s="339">
        <f t="shared" si="1"/>
        <v>102.89564532574065</v>
      </c>
      <c r="H10" s="83">
        <f t="shared" ref="H10:H41" si="4">SUM(F10/E10*100)</f>
        <v>55.35566664641253</v>
      </c>
      <c r="I10" s="84"/>
      <c r="J10" s="84"/>
      <c r="K10" s="87"/>
      <c r="L10" s="84"/>
      <c r="M10" s="84"/>
      <c r="N10" s="84"/>
      <c r="O10" s="84"/>
      <c r="P10" s="84"/>
    </row>
    <row r="11" spans="1:16" s="88" customFormat="1" ht="28.8" x14ac:dyDescent="0.25">
      <c r="A11" s="64" t="s">
        <v>123</v>
      </c>
      <c r="B11" s="90"/>
      <c r="C11" s="67" t="s">
        <v>124</v>
      </c>
      <c r="D11" s="218">
        <v>486959.5</v>
      </c>
      <c r="E11" s="218">
        <v>905165</v>
      </c>
      <c r="F11" s="218">
        <v>501060.12</v>
      </c>
      <c r="G11" s="339">
        <f t="shared" si="1"/>
        <v>102.89564532574065</v>
      </c>
      <c r="H11" s="83">
        <f t="shared" si="4"/>
        <v>55.35566664641253</v>
      </c>
      <c r="I11" s="87"/>
      <c r="J11" s="87"/>
      <c r="L11" s="87"/>
      <c r="M11" s="87"/>
      <c r="N11" s="87"/>
      <c r="O11" s="87"/>
      <c r="P11" s="87"/>
    </row>
    <row r="12" spans="1:16" s="88" customFormat="1" x14ac:dyDescent="0.25">
      <c r="A12" s="202"/>
      <c r="B12" s="353">
        <v>52</v>
      </c>
      <c r="C12" s="269" t="s">
        <v>30</v>
      </c>
      <c r="D12" s="219">
        <v>486959.5</v>
      </c>
      <c r="E12" s="219">
        <v>905165</v>
      </c>
      <c r="F12" s="219">
        <f>SUM(F7)</f>
        <v>501060.12</v>
      </c>
      <c r="G12" s="339">
        <f t="shared" si="1"/>
        <v>102.89564532574065</v>
      </c>
      <c r="H12" s="83">
        <f t="shared" si="4"/>
        <v>55.35566664641253</v>
      </c>
      <c r="I12" s="87"/>
      <c r="J12" s="87"/>
      <c r="K12" s="87"/>
      <c r="L12" s="87"/>
      <c r="M12" s="87"/>
      <c r="N12" s="87"/>
      <c r="O12" s="87"/>
      <c r="P12" s="87"/>
    </row>
    <row r="13" spans="1:16" s="85" customFormat="1" ht="28.8" x14ac:dyDescent="0.25">
      <c r="A13" s="212">
        <v>65</v>
      </c>
      <c r="B13" s="213"/>
      <c r="C13" s="214" t="s">
        <v>20</v>
      </c>
      <c r="D13" s="188">
        <f>SUM(D14)</f>
        <v>4527.71</v>
      </c>
      <c r="E13" s="188">
        <v>0</v>
      </c>
      <c r="F13" s="188">
        <f t="shared" ref="F13" si="5">SUM(F14)</f>
        <v>7537.3</v>
      </c>
      <c r="G13" s="339">
        <f t="shared" si="1"/>
        <v>166.47046741067783</v>
      </c>
      <c r="H13" s="83">
        <v>0</v>
      </c>
      <c r="I13" s="84"/>
      <c r="J13" s="84"/>
      <c r="K13" s="84"/>
      <c r="L13" s="84"/>
      <c r="M13" s="84"/>
      <c r="N13" s="84"/>
      <c r="O13" s="84"/>
      <c r="P13" s="84"/>
    </row>
    <row r="14" spans="1:16" s="85" customFormat="1" x14ac:dyDescent="0.25">
      <c r="A14" s="68">
        <v>652</v>
      </c>
      <c r="B14" s="74"/>
      <c r="C14" s="75" t="s">
        <v>57</v>
      </c>
      <c r="D14" s="220">
        <f>SUM(D15)</f>
        <v>4527.71</v>
      </c>
      <c r="E14" s="220">
        <v>15694</v>
      </c>
      <c r="F14" s="220">
        <f t="shared" ref="F14" si="6">SUM(F15)</f>
        <v>7537.3</v>
      </c>
      <c r="G14" s="339">
        <f t="shared" si="1"/>
        <v>166.47046741067783</v>
      </c>
      <c r="H14" s="83">
        <v>0</v>
      </c>
      <c r="I14" s="84"/>
      <c r="J14" s="84"/>
      <c r="K14" s="84"/>
      <c r="L14" s="84"/>
      <c r="M14" s="84"/>
      <c r="N14" s="84"/>
      <c r="O14" s="84"/>
      <c r="P14" s="84"/>
    </row>
    <row r="15" spans="1:16" s="88" customFormat="1" x14ac:dyDescent="0.25">
      <c r="A15" s="69">
        <v>6526</v>
      </c>
      <c r="B15" s="2"/>
      <c r="C15" s="3" t="s">
        <v>125</v>
      </c>
      <c r="D15" s="218">
        <v>4527.71</v>
      </c>
      <c r="E15" s="218">
        <v>15694</v>
      </c>
      <c r="F15" s="218">
        <v>7537.3</v>
      </c>
      <c r="G15" s="339">
        <f t="shared" si="1"/>
        <v>166.47046741067783</v>
      </c>
      <c r="H15" s="83">
        <f t="shared" si="4"/>
        <v>48.026634382566584</v>
      </c>
      <c r="I15" s="87"/>
      <c r="J15" s="87"/>
      <c r="K15" s="87"/>
      <c r="L15" s="87"/>
      <c r="M15" s="87"/>
      <c r="N15" s="87"/>
      <c r="O15" s="87"/>
      <c r="P15" s="87"/>
    </row>
    <row r="16" spans="1:16" s="88" customFormat="1" x14ac:dyDescent="0.25">
      <c r="A16" s="202"/>
      <c r="B16" s="353">
        <v>43</v>
      </c>
      <c r="C16" s="269" t="s">
        <v>31</v>
      </c>
      <c r="D16" s="219">
        <v>4527.71</v>
      </c>
      <c r="E16" s="219">
        <v>15694</v>
      </c>
      <c r="F16" s="219">
        <f t="shared" ref="F16" si="7">SUM(F13)</f>
        <v>7537.3</v>
      </c>
      <c r="G16" s="339">
        <f t="shared" si="1"/>
        <v>166.47046741067783</v>
      </c>
      <c r="H16" s="83">
        <f t="shared" si="4"/>
        <v>48.026634382566584</v>
      </c>
      <c r="I16" s="87"/>
      <c r="J16" s="87"/>
      <c r="K16" s="87"/>
      <c r="L16" s="87"/>
      <c r="M16" s="87"/>
      <c r="N16" s="87"/>
      <c r="O16" s="87"/>
      <c r="P16" s="87"/>
    </row>
    <row r="17" spans="1:16" s="85" customFormat="1" ht="28.8" x14ac:dyDescent="0.25">
      <c r="A17" s="185">
        <v>66</v>
      </c>
      <c r="B17" s="204"/>
      <c r="C17" s="205" t="s">
        <v>17</v>
      </c>
      <c r="D17" s="217">
        <f>SUM(D18,D21)</f>
        <v>21494.289999999997</v>
      </c>
      <c r="E17" s="217">
        <v>40480</v>
      </c>
      <c r="F17" s="217">
        <f t="shared" ref="F17" si="8">SUM(F18,F21)</f>
        <v>23414.91</v>
      </c>
      <c r="G17" s="339">
        <f t="shared" si="1"/>
        <v>108.93548937880712</v>
      </c>
      <c r="H17" s="83">
        <f t="shared" si="4"/>
        <v>57.84315711462451</v>
      </c>
      <c r="I17" s="84"/>
      <c r="J17" s="84"/>
      <c r="K17" s="84"/>
      <c r="L17" s="84"/>
      <c r="M17" s="84"/>
      <c r="N17" s="84"/>
      <c r="O17" s="84"/>
      <c r="P17" s="84"/>
    </row>
    <row r="18" spans="1:16" s="85" customFormat="1" ht="28.8" x14ac:dyDescent="0.25">
      <c r="A18" s="6" t="s">
        <v>129</v>
      </c>
      <c r="B18" s="5"/>
      <c r="C18" s="70" t="s">
        <v>56</v>
      </c>
      <c r="D18" s="162">
        <f>SUM(D19)</f>
        <v>20299.78</v>
      </c>
      <c r="E18" s="162">
        <v>40480</v>
      </c>
      <c r="F18" s="162">
        <f t="shared" ref="F18" si="9">SUM(F19)</f>
        <v>23348.55</v>
      </c>
      <c r="G18" s="339">
        <f t="shared" si="1"/>
        <v>115.01873419317845</v>
      </c>
      <c r="H18" s="83">
        <f t="shared" si="4"/>
        <v>57.679224308300391</v>
      </c>
      <c r="I18" s="84"/>
      <c r="J18" s="84"/>
      <c r="K18" s="84"/>
      <c r="L18" s="84"/>
      <c r="M18" s="84"/>
      <c r="N18" s="84"/>
      <c r="O18" s="84"/>
      <c r="P18" s="84"/>
    </row>
    <row r="19" spans="1:16" s="88" customFormat="1" x14ac:dyDescent="0.25">
      <c r="A19" s="64" t="s">
        <v>126</v>
      </c>
      <c r="B19" s="1"/>
      <c r="C19" s="67" t="s">
        <v>127</v>
      </c>
      <c r="D19" s="163">
        <v>20299.78</v>
      </c>
      <c r="E19" s="163">
        <v>40480</v>
      </c>
      <c r="F19" s="163">
        <v>23348.55</v>
      </c>
      <c r="G19" s="339">
        <f t="shared" si="1"/>
        <v>115.01873419317845</v>
      </c>
      <c r="H19" s="83">
        <f t="shared" si="4"/>
        <v>57.679224308300391</v>
      </c>
      <c r="I19" s="87"/>
      <c r="J19" s="87"/>
      <c r="K19" s="87"/>
      <c r="L19" s="87"/>
      <c r="M19" s="87"/>
      <c r="N19" s="87"/>
      <c r="O19" s="87"/>
      <c r="P19" s="87"/>
    </row>
    <row r="20" spans="1:16" s="92" customFormat="1" x14ac:dyDescent="0.25">
      <c r="A20" s="215"/>
      <c r="B20" s="353" t="s">
        <v>33</v>
      </c>
      <c r="C20" s="269" t="s">
        <v>32</v>
      </c>
      <c r="D20" s="219">
        <v>20299.78</v>
      </c>
      <c r="E20" s="219">
        <v>40480</v>
      </c>
      <c r="F20" s="219">
        <f t="shared" ref="F20" si="10">SUM(F19)</f>
        <v>23348.55</v>
      </c>
      <c r="G20" s="339">
        <f t="shared" si="1"/>
        <v>115.01873419317845</v>
      </c>
      <c r="H20" s="83">
        <f t="shared" si="4"/>
        <v>57.679224308300391</v>
      </c>
      <c r="I20" s="91"/>
      <c r="J20" s="91"/>
      <c r="K20" s="91"/>
      <c r="L20" s="91"/>
      <c r="M20" s="91"/>
      <c r="N20" s="91"/>
      <c r="O20" s="91"/>
      <c r="P20" s="91"/>
    </row>
    <row r="21" spans="1:16" s="99" customFormat="1" ht="43.2" x14ac:dyDescent="0.25">
      <c r="A21" s="98">
        <v>663</v>
      </c>
      <c r="B21" s="100"/>
      <c r="C21" s="101" t="s">
        <v>131</v>
      </c>
      <c r="D21" s="160">
        <f>SUM(D22)</f>
        <v>1194.51</v>
      </c>
      <c r="E21" s="160">
        <v>2000</v>
      </c>
      <c r="F21" s="160">
        <f t="shared" ref="F21" si="11">SUM(F22)</f>
        <v>66.36</v>
      </c>
      <c r="G21" s="339">
        <f t="shared" si="1"/>
        <v>5.5554160283296081</v>
      </c>
      <c r="H21" s="83">
        <f t="shared" si="4"/>
        <v>3.3180000000000001</v>
      </c>
      <c r="I21" s="84"/>
      <c r="J21" s="84"/>
      <c r="K21" s="84"/>
      <c r="L21" s="84"/>
      <c r="M21" s="84"/>
      <c r="N21" s="84"/>
      <c r="O21" s="84"/>
      <c r="P21" s="84"/>
    </row>
    <row r="22" spans="1:16" s="87" customFormat="1" x14ac:dyDescent="0.25">
      <c r="A22" s="64">
        <v>6631</v>
      </c>
      <c r="B22" s="76"/>
      <c r="C22" s="97" t="s">
        <v>63</v>
      </c>
      <c r="D22" s="221">
        <v>1194.51</v>
      </c>
      <c r="E22" s="221">
        <v>2000</v>
      </c>
      <c r="F22" s="221">
        <v>66.36</v>
      </c>
      <c r="G22" s="339">
        <f t="shared" si="1"/>
        <v>5.5554160283296081</v>
      </c>
      <c r="H22" s="83">
        <f t="shared" si="4"/>
        <v>3.3180000000000001</v>
      </c>
    </row>
    <row r="23" spans="1:16" s="88" customFormat="1" ht="30.75" customHeight="1" x14ac:dyDescent="0.25">
      <c r="A23" s="202"/>
      <c r="B23" s="353" t="s">
        <v>34</v>
      </c>
      <c r="C23" s="269" t="s">
        <v>35</v>
      </c>
      <c r="D23" s="219">
        <v>1194.51</v>
      </c>
      <c r="E23" s="219">
        <v>2000</v>
      </c>
      <c r="F23" s="219">
        <v>66.36</v>
      </c>
      <c r="G23" s="339">
        <f t="shared" si="1"/>
        <v>5.5554160283296081</v>
      </c>
      <c r="H23" s="83">
        <f t="shared" si="4"/>
        <v>3.3180000000000001</v>
      </c>
      <c r="I23" s="87"/>
      <c r="J23" s="87"/>
      <c r="K23" s="87"/>
      <c r="L23" s="87"/>
      <c r="M23" s="87"/>
      <c r="N23" s="87"/>
      <c r="O23" s="87"/>
      <c r="P23" s="87"/>
    </row>
    <row r="24" spans="1:16" s="85" customFormat="1" ht="28.8" x14ac:dyDescent="0.25">
      <c r="A24" s="185">
        <v>67</v>
      </c>
      <c r="B24" s="204"/>
      <c r="C24" s="268" t="s">
        <v>14</v>
      </c>
      <c r="D24" s="188">
        <f>SUM(D25)</f>
        <v>199.08</v>
      </c>
      <c r="E24" s="188">
        <v>664</v>
      </c>
      <c r="F24" s="188">
        <f t="shared" ref="F24" si="12">SUM(F25)</f>
        <v>257.33999999999997</v>
      </c>
      <c r="G24" s="339">
        <f t="shared" si="1"/>
        <v>129.26461723930075</v>
      </c>
      <c r="H24" s="83">
        <f t="shared" si="4"/>
        <v>38.756024096385538</v>
      </c>
      <c r="I24" s="84"/>
      <c r="J24" s="84"/>
      <c r="K24" s="84"/>
      <c r="L24" s="84"/>
      <c r="M24" s="84"/>
      <c r="N24" s="84"/>
      <c r="O24" s="84"/>
      <c r="P24" s="84"/>
    </row>
    <row r="25" spans="1:16" s="88" customFormat="1" ht="42" customHeight="1" x14ac:dyDescent="0.25">
      <c r="A25" s="6" t="s">
        <v>115</v>
      </c>
      <c r="B25" s="5"/>
      <c r="C25" s="133" t="s">
        <v>55</v>
      </c>
      <c r="D25" s="220">
        <v>199.08</v>
      </c>
      <c r="E25" s="220">
        <v>664</v>
      </c>
      <c r="F25" s="220">
        <v>257.33999999999997</v>
      </c>
      <c r="G25" s="339">
        <f t="shared" si="1"/>
        <v>129.26461723930075</v>
      </c>
      <c r="H25" s="83">
        <f t="shared" si="4"/>
        <v>38.756024096385538</v>
      </c>
      <c r="I25" s="87"/>
      <c r="J25" s="87"/>
      <c r="K25" s="87"/>
      <c r="L25" s="87"/>
      <c r="M25" s="87"/>
      <c r="N25" s="87"/>
      <c r="O25" s="87"/>
      <c r="P25" s="87"/>
    </row>
    <row r="26" spans="1:16" s="85" customFormat="1" ht="28.8" x14ac:dyDescent="0.25">
      <c r="A26" s="64" t="s">
        <v>116</v>
      </c>
      <c r="B26" s="1"/>
      <c r="C26" s="136" t="s">
        <v>117</v>
      </c>
      <c r="D26" s="218">
        <v>199.08</v>
      </c>
      <c r="E26" s="218">
        <v>664</v>
      </c>
      <c r="F26" s="218">
        <v>257.33999999999997</v>
      </c>
      <c r="G26" s="342">
        <f t="shared" si="1"/>
        <v>129.26461723930075</v>
      </c>
      <c r="H26" s="342">
        <f t="shared" si="4"/>
        <v>38.756024096385538</v>
      </c>
      <c r="I26" s="84"/>
      <c r="J26" s="84"/>
      <c r="K26" s="84"/>
      <c r="L26" s="84"/>
      <c r="M26" s="84"/>
      <c r="N26" s="84"/>
      <c r="O26" s="84"/>
      <c r="P26" s="84"/>
    </row>
    <row r="27" spans="1:16" s="88" customFormat="1" ht="28.8" x14ac:dyDescent="0.25">
      <c r="A27" s="64" t="s">
        <v>118</v>
      </c>
      <c r="B27" s="1"/>
      <c r="C27" s="136" t="s">
        <v>119</v>
      </c>
      <c r="D27" s="218">
        <v>0</v>
      </c>
      <c r="E27" s="218">
        <v>0</v>
      </c>
      <c r="F27" s="218">
        <v>0</v>
      </c>
      <c r="G27" s="342">
        <v>0</v>
      </c>
      <c r="H27" s="342">
        <v>0</v>
      </c>
      <c r="I27" s="87"/>
      <c r="J27" s="87"/>
      <c r="K27" s="87"/>
      <c r="L27" s="87"/>
      <c r="M27" s="87"/>
      <c r="N27" s="87"/>
      <c r="O27" s="87"/>
      <c r="P27" s="87"/>
    </row>
    <row r="28" spans="1:16" s="85" customFormat="1" x14ac:dyDescent="0.25">
      <c r="A28" s="198"/>
      <c r="B28" s="203" t="s">
        <v>36</v>
      </c>
      <c r="C28" s="269" t="s">
        <v>37</v>
      </c>
      <c r="D28" s="219">
        <v>199.08</v>
      </c>
      <c r="E28" s="219">
        <v>664</v>
      </c>
      <c r="F28" s="219">
        <f>SUM(F24)</f>
        <v>257.33999999999997</v>
      </c>
      <c r="G28" s="352">
        <f t="shared" si="1"/>
        <v>129.26461723930075</v>
      </c>
      <c r="H28" s="83">
        <v>0</v>
      </c>
      <c r="I28" s="84"/>
      <c r="J28" s="84"/>
      <c r="K28" s="84"/>
      <c r="L28" s="84"/>
      <c r="M28" s="84"/>
      <c r="N28" s="84"/>
      <c r="O28" s="84"/>
      <c r="P28" s="84"/>
    </row>
    <row r="29" spans="1:16" s="85" customFormat="1" x14ac:dyDescent="0.25">
      <c r="A29" s="206">
        <v>67</v>
      </c>
      <c r="B29" s="216"/>
      <c r="C29" s="270" t="s">
        <v>179</v>
      </c>
      <c r="D29" s="222">
        <v>43205.22</v>
      </c>
      <c r="E29" s="222">
        <v>89964</v>
      </c>
      <c r="F29" s="222">
        <v>54608.94</v>
      </c>
      <c r="G29" s="340">
        <f t="shared" si="1"/>
        <v>126.39431068745861</v>
      </c>
      <c r="H29" s="83">
        <f t="shared" si="4"/>
        <v>60.700880352140864</v>
      </c>
      <c r="I29" s="84"/>
      <c r="J29" s="84"/>
      <c r="K29" s="84"/>
      <c r="L29" s="84"/>
      <c r="M29" s="84"/>
      <c r="N29" s="84"/>
      <c r="O29" s="84"/>
      <c r="P29" s="84"/>
    </row>
    <row r="30" spans="1:16" s="85" customFormat="1" ht="28.8" x14ac:dyDescent="0.25">
      <c r="A30" s="176">
        <v>671</v>
      </c>
      <c r="B30" s="177"/>
      <c r="C30" s="271" t="s">
        <v>178</v>
      </c>
      <c r="D30" s="164">
        <v>43205.22</v>
      </c>
      <c r="E30" s="164">
        <v>89964</v>
      </c>
      <c r="F30" s="164">
        <v>54608.94</v>
      </c>
      <c r="G30" s="340">
        <f t="shared" si="1"/>
        <v>126.39431068745861</v>
      </c>
      <c r="H30" s="83">
        <f t="shared" si="4"/>
        <v>60.700880352140864</v>
      </c>
      <c r="I30" s="84"/>
      <c r="J30" s="84"/>
      <c r="K30" s="84"/>
      <c r="L30" s="84"/>
      <c r="M30" s="84"/>
      <c r="N30" s="84"/>
      <c r="O30" s="84"/>
      <c r="P30" s="84"/>
    </row>
    <row r="31" spans="1:16" s="85" customFormat="1" ht="38.4" customHeight="1" x14ac:dyDescent="0.25">
      <c r="A31" s="348">
        <v>6711</v>
      </c>
      <c r="B31" s="349"/>
      <c r="C31" s="350" t="s">
        <v>181</v>
      </c>
      <c r="D31" s="169">
        <v>46787.3</v>
      </c>
      <c r="E31" s="169">
        <v>89964</v>
      </c>
      <c r="F31" s="169">
        <v>54608.94</v>
      </c>
      <c r="G31" s="351">
        <f t="shared" si="1"/>
        <v>116.71744255385543</v>
      </c>
      <c r="H31" s="342">
        <f t="shared" si="4"/>
        <v>60.700880352140864</v>
      </c>
      <c r="I31" s="84"/>
      <c r="J31" s="84"/>
      <c r="K31" s="84"/>
      <c r="L31" s="84"/>
      <c r="M31" s="84"/>
      <c r="N31" s="84"/>
      <c r="O31" s="84"/>
      <c r="P31" s="84"/>
    </row>
    <row r="32" spans="1:16" s="85" customFormat="1" ht="38.4" customHeight="1" x14ac:dyDescent="0.25">
      <c r="A32" s="198"/>
      <c r="B32" s="203">
        <v>12</v>
      </c>
      <c r="C32" s="269" t="s">
        <v>149</v>
      </c>
      <c r="D32" s="219">
        <v>43205.22</v>
      </c>
      <c r="E32" s="219">
        <v>89964</v>
      </c>
      <c r="F32" s="219">
        <v>54608.94</v>
      </c>
      <c r="G32" s="340">
        <f t="shared" si="1"/>
        <v>126.39431068745861</v>
      </c>
      <c r="H32" s="83">
        <f t="shared" si="4"/>
        <v>60.700880352140864</v>
      </c>
      <c r="I32" s="84"/>
      <c r="J32" s="84"/>
      <c r="K32" s="84"/>
      <c r="L32" s="84"/>
      <c r="M32" s="84"/>
      <c r="N32" s="84"/>
      <c r="O32" s="84"/>
      <c r="P32" s="84"/>
    </row>
    <row r="33" spans="1:16" s="85" customFormat="1" ht="38.4" customHeight="1" x14ac:dyDescent="0.25">
      <c r="A33" s="206">
        <v>67</v>
      </c>
      <c r="B33" s="216"/>
      <c r="C33" s="270" t="s">
        <v>179</v>
      </c>
      <c r="D33" s="222">
        <v>0</v>
      </c>
      <c r="E33" s="222">
        <v>22666</v>
      </c>
      <c r="F33" s="222">
        <v>5261.81</v>
      </c>
      <c r="G33" s="340">
        <v>0</v>
      </c>
      <c r="H33" s="83">
        <f t="shared" si="4"/>
        <v>23.214550427953764</v>
      </c>
      <c r="I33" s="84"/>
      <c r="J33" s="84"/>
      <c r="K33" s="84"/>
      <c r="L33" s="84"/>
      <c r="M33" s="84"/>
      <c r="N33" s="84"/>
      <c r="O33" s="84"/>
      <c r="P33" s="84"/>
    </row>
    <row r="34" spans="1:16" s="85" customFormat="1" ht="38.4" customHeight="1" x14ac:dyDescent="0.25">
      <c r="A34" s="176">
        <v>671</v>
      </c>
      <c r="B34" s="177"/>
      <c r="C34" s="271" t="s">
        <v>178</v>
      </c>
      <c r="D34" s="164">
        <v>0</v>
      </c>
      <c r="E34" s="164">
        <v>22666</v>
      </c>
      <c r="F34" s="164">
        <v>5261.81</v>
      </c>
      <c r="G34" s="340">
        <v>0</v>
      </c>
      <c r="H34" s="83">
        <f t="shared" si="4"/>
        <v>23.214550427953764</v>
      </c>
      <c r="I34" s="84"/>
      <c r="J34" s="84"/>
      <c r="K34" s="84"/>
      <c r="L34" s="84"/>
      <c r="M34" s="84"/>
      <c r="N34" s="84"/>
      <c r="O34" s="84"/>
      <c r="P34" s="84"/>
    </row>
    <row r="35" spans="1:16" s="85" customFormat="1" ht="38.4" customHeight="1" x14ac:dyDescent="0.25">
      <c r="A35" s="348">
        <v>6711</v>
      </c>
      <c r="B35" s="349"/>
      <c r="C35" s="350" t="s">
        <v>180</v>
      </c>
      <c r="D35" s="169">
        <v>0</v>
      </c>
      <c r="E35" s="169">
        <v>22666</v>
      </c>
      <c r="F35" s="169">
        <v>5261.81</v>
      </c>
      <c r="G35" s="351">
        <v>0</v>
      </c>
      <c r="H35" s="342">
        <f t="shared" si="4"/>
        <v>23.214550427953764</v>
      </c>
      <c r="I35" s="84"/>
      <c r="J35" s="84"/>
      <c r="K35" s="84"/>
      <c r="L35" s="84"/>
      <c r="M35" s="84"/>
      <c r="N35" s="84"/>
      <c r="O35" s="84"/>
      <c r="P35" s="84"/>
    </row>
    <row r="36" spans="1:16" s="85" customFormat="1" ht="38.4" customHeight="1" x14ac:dyDescent="0.25">
      <c r="A36" s="198"/>
      <c r="B36" s="203">
        <v>15</v>
      </c>
      <c r="C36" s="269" t="s">
        <v>182</v>
      </c>
      <c r="D36" s="219">
        <v>0</v>
      </c>
      <c r="E36" s="219">
        <v>22666</v>
      </c>
      <c r="F36" s="219">
        <v>5261.81</v>
      </c>
      <c r="G36" s="340">
        <v>0</v>
      </c>
      <c r="H36" s="83">
        <f t="shared" si="4"/>
        <v>23.214550427953764</v>
      </c>
      <c r="I36" s="84"/>
      <c r="J36" s="84"/>
      <c r="K36" s="84"/>
      <c r="L36" s="84"/>
      <c r="M36" s="84"/>
      <c r="N36" s="84"/>
      <c r="O36" s="84"/>
      <c r="P36" s="84"/>
    </row>
    <row r="37" spans="1:16" s="85" customFormat="1" ht="38.4" customHeight="1" x14ac:dyDescent="0.25">
      <c r="A37" s="206">
        <v>63</v>
      </c>
      <c r="B37" s="216"/>
      <c r="C37" s="270" t="s">
        <v>21</v>
      </c>
      <c r="D37" s="222">
        <v>365.84</v>
      </c>
      <c r="E37" s="222">
        <v>50400</v>
      </c>
      <c r="F37" s="222">
        <v>10739.2</v>
      </c>
      <c r="G37" s="340">
        <f>SUM(F37/D37*100)</f>
        <v>2935.4909249945335</v>
      </c>
      <c r="H37" s="83">
        <f t="shared" si="4"/>
        <v>21.30793650793651</v>
      </c>
      <c r="I37" s="84"/>
      <c r="J37" s="84"/>
      <c r="K37" s="84"/>
      <c r="L37" s="84"/>
      <c r="M37" s="84"/>
      <c r="N37" s="84"/>
      <c r="O37" s="84"/>
      <c r="P37" s="84"/>
    </row>
    <row r="38" spans="1:16" s="85" customFormat="1" ht="38.4" customHeight="1" x14ac:dyDescent="0.25">
      <c r="A38" s="176">
        <v>638</v>
      </c>
      <c r="B38" s="177"/>
      <c r="C38" s="271" t="s">
        <v>183</v>
      </c>
      <c r="D38" s="164">
        <v>365.84</v>
      </c>
      <c r="E38" s="164">
        <v>50400</v>
      </c>
      <c r="F38" s="164">
        <v>10739.2</v>
      </c>
      <c r="G38" s="340">
        <f t="shared" si="1"/>
        <v>2935.4909249945335</v>
      </c>
      <c r="H38" s="83">
        <f t="shared" si="4"/>
        <v>21.30793650793651</v>
      </c>
      <c r="I38" s="84"/>
      <c r="J38" s="84"/>
      <c r="K38" s="84"/>
      <c r="L38" s="84"/>
      <c r="M38" s="84"/>
      <c r="N38" s="84"/>
      <c r="O38" s="84"/>
      <c r="P38" s="84"/>
    </row>
    <row r="39" spans="1:16" s="85" customFormat="1" ht="38.4" customHeight="1" x14ac:dyDescent="0.25">
      <c r="A39" s="348">
        <v>6381</v>
      </c>
      <c r="B39" s="349"/>
      <c r="C39" s="350" t="s">
        <v>184</v>
      </c>
      <c r="D39" s="169">
        <v>365.84</v>
      </c>
      <c r="E39" s="169">
        <v>50400</v>
      </c>
      <c r="F39" s="169">
        <v>10739.2</v>
      </c>
      <c r="G39" s="351">
        <f t="shared" si="1"/>
        <v>2935.4909249945335</v>
      </c>
      <c r="H39" s="342">
        <f t="shared" si="4"/>
        <v>21.30793650793651</v>
      </c>
      <c r="I39" s="84"/>
      <c r="J39" s="84"/>
      <c r="K39" s="84"/>
      <c r="L39" s="84"/>
      <c r="M39" s="84"/>
      <c r="N39" s="84"/>
      <c r="O39" s="84"/>
      <c r="P39" s="84"/>
    </row>
    <row r="40" spans="1:16" s="85" customFormat="1" ht="38.4" customHeight="1" x14ac:dyDescent="0.25">
      <c r="A40" s="198"/>
      <c r="B40" s="203">
        <v>51</v>
      </c>
      <c r="C40" s="269" t="s">
        <v>155</v>
      </c>
      <c r="D40" s="219">
        <v>365.84</v>
      </c>
      <c r="E40" s="219">
        <v>50400</v>
      </c>
      <c r="F40" s="219">
        <v>10739.2</v>
      </c>
      <c r="G40" s="340">
        <f t="shared" si="1"/>
        <v>2935.4909249945335</v>
      </c>
      <c r="H40" s="83">
        <f t="shared" si="4"/>
        <v>21.30793650793651</v>
      </c>
      <c r="I40" s="84"/>
      <c r="J40" s="84"/>
      <c r="K40" s="84"/>
      <c r="L40" s="84"/>
      <c r="M40" s="84"/>
      <c r="N40" s="84"/>
      <c r="O40" s="84"/>
      <c r="P40" s="84"/>
    </row>
    <row r="41" spans="1:16" s="85" customFormat="1" x14ac:dyDescent="0.25">
      <c r="A41" s="409"/>
      <c r="B41" s="409"/>
      <c r="C41" s="409"/>
      <c r="D41" s="220">
        <v>566581.49</v>
      </c>
      <c r="E41" s="220">
        <v>1127033</v>
      </c>
      <c r="F41" s="220">
        <f t="shared" ref="F41" si="13">SUM(F12,F16,F20,F23,F28)</f>
        <v>532269.66999999993</v>
      </c>
      <c r="G41" s="340">
        <f t="shared" si="1"/>
        <v>93.944062662548319</v>
      </c>
      <c r="H41" s="83">
        <f t="shared" si="4"/>
        <v>47.227514189912803</v>
      </c>
      <c r="I41" s="84"/>
      <c r="J41" s="84"/>
      <c r="K41" s="84"/>
      <c r="L41" s="84"/>
      <c r="M41" s="84"/>
      <c r="N41" s="84"/>
      <c r="O41" s="84"/>
      <c r="P41" s="84"/>
    </row>
    <row r="42" spans="1:16" s="85" customFormat="1" x14ac:dyDescent="0.25">
      <c r="A42" s="4"/>
      <c r="B42" s="4"/>
      <c r="C42" s="4"/>
      <c r="D42" s="7"/>
      <c r="E42" s="322"/>
      <c r="F42" s="7"/>
      <c r="G42" s="341"/>
      <c r="H42" s="84"/>
      <c r="I42" s="84"/>
      <c r="J42" s="84"/>
      <c r="K42" s="84"/>
      <c r="L42" s="84"/>
      <c r="M42" s="84"/>
      <c r="N42" s="84"/>
      <c r="O42" s="84"/>
      <c r="P42" s="84"/>
    </row>
    <row r="43" spans="1:16" s="85" customFormat="1" x14ac:dyDescent="0.25">
      <c r="A43" s="412"/>
      <c r="B43" s="412"/>
      <c r="C43" s="412"/>
      <c r="D43" s="412"/>
      <c r="E43" s="412"/>
      <c r="F43" s="412"/>
      <c r="G43" s="412"/>
      <c r="H43" s="412"/>
      <c r="I43" s="84"/>
      <c r="J43" s="84"/>
      <c r="K43" s="84"/>
      <c r="L43" s="84"/>
      <c r="M43" s="84"/>
      <c r="N43" s="84"/>
      <c r="O43" s="84"/>
      <c r="P43" s="84"/>
    </row>
    <row r="44" spans="1:16" s="85" customFormat="1" ht="57.6" x14ac:dyDescent="0.25">
      <c r="A44" s="77" t="s">
        <v>113</v>
      </c>
      <c r="B44" s="77" t="s">
        <v>38</v>
      </c>
      <c r="C44" s="10" t="s">
        <v>13</v>
      </c>
      <c r="D44" s="11" t="s">
        <v>80</v>
      </c>
      <c r="E44" s="323" t="s">
        <v>81</v>
      </c>
      <c r="F44" s="11" t="s">
        <v>82</v>
      </c>
      <c r="G44" s="337" t="s">
        <v>93</v>
      </c>
      <c r="H44" s="77" t="s">
        <v>93</v>
      </c>
      <c r="I44" s="84"/>
      <c r="J44" s="84"/>
      <c r="K44" s="84"/>
      <c r="L44" s="84"/>
      <c r="M44" s="84"/>
      <c r="N44" s="84"/>
      <c r="O44" s="84"/>
      <c r="P44" s="84"/>
    </row>
    <row r="45" spans="1:16" s="85" customFormat="1" x14ac:dyDescent="0.25">
      <c r="A45" s="408"/>
      <c r="B45" s="408"/>
      <c r="C45" s="408"/>
      <c r="D45" s="78">
        <v>2</v>
      </c>
      <c r="E45" s="321">
        <v>3</v>
      </c>
      <c r="F45" s="86">
        <v>4</v>
      </c>
      <c r="G45" s="338" t="s">
        <v>112</v>
      </c>
      <c r="H45" s="55" t="s">
        <v>111</v>
      </c>
      <c r="I45" s="84"/>
      <c r="J45" s="84"/>
      <c r="K45" s="84"/>
      <c r="L45" s="84"/>
      <c r="M45" s="84"/>
      <c r="N45" s="84"/>
      <c r="O45" s="84"/>
      <c r="P45" s="84"/>
    </row>
    <row r="46" spans="1:16" s="85" customFormat="1" x14ac:dyDescent="0.25">
      <c r="A46" s="12"/>
      <c r="B46" s="12"/>
      <c r="C46" s="9" t="s">
        <v>78</v>
      </c>
      <c r="D46" s="162">
        <f>SUM(D47)</f>
        <v>12753.150000000001</v>
      </c>
      <c r="E46" s="162">
        <f t="shared" ref="E46:F46" si="14">SUM(E47)</f>
        <v>11308</v>
      </c>
      <c r="F46" s="162">
        <f t="shared" si="14"/>
        <v>10366.92</v>
      </c>
      <c r="G46" s="339">
        <f>SUM(F46/D46*100)</f>
        <v>81.289093282836006</v>
      </c>
      <c r="H46" s="83">
        <f>SUM(F46/E46*100)</f>
        <v>91.677750265298911</v>
      </c>
      <c r="I46" s="84"/>
      <c r="J46" s="84"/>
      <c r="K46" s="84"/>
      <c r="L46" s="84"/>
      <c r="M46" s="84"/>
      <c r="N46" s="84"/>
      <c r="O46" s="84"/>
      <c r="P46" s="84"/>
    </row>
    <row r="47" spans="1:16" s="85" customFormat="1" x14ac:dyDescent="0.25">
      <c r="A47" s="5">
        <v>92</v>
      </c>
      <c r="B47" s="12"/>
      <c r="C47" s="9" t="s">
        <v>47</v>
      </c>
      <c r="D47" s="162">
        <f>SUM(D48)</f>
        <v>12753.150000000001</v>
      </c>
      <c r="E47" s="162">
        <f t="shared" ref="E47:F48" si="15">SUM(E48)</f>
        <v>11308</v>
      </c>
      <c r="F47" s="162">
        <f t="shared" si="15"/>
        <v>10366.92</v>
      </c>
      <c r="G47" s="339">
        <f t="shared" ref="G47:G53" si="16">SUM(F47/D47*100)</f>
        <v>81.289093282836006</v>
      </c>
      <c r="H47" s="83">
        <f t="shared" ref="H47:H53" si="17">SUM(F47/E47*100)</f>
        <v>91.677750265298911</v>
      </c>
      <c r="I47" s="84"/>
      <c r="J47" s="84"/>
      <c r="K47" s="84"/>
      <c r="L47" s="84"/>
      <c r="M47" s="84"/>
      <c r="N47" s="84"/>
      <c r="O47" s="84"/>
      <c r="P47" s="84"/>
    </row>
    <row r="48" spans="1:16" s="85" customFormat="1" x14ac:dyDescent="0.25">
      <c r="A48" s="5">
        <v>922</v>
      </c>
      <c r="B48" s="12"/>
      <c r="C48" s="117" t="s">
        <v>135</v>
      </c>
      <c r="D48" s="162">
        <f>SUM(D49)</f>
        <v>12753.150000000001</v>
      </c>
      <c r="E48" s="162">
        <f t="shared" si="15"/>
        <v>11308</v>
      </c>
      <c r="F48" s="162">
        <f t="shared" si="15"/>
        <v>10366.92</v>
      </c>
      <c r="G48" s="339">
        <f t="shared" si="16"/>
        <v>81.289093282836006</v>
      </c>
      <c r="H48" s="83">
        <f t="shared" si="17"/>
        <v>91.677750265298911</v>
      </c>
      <c r="I48" s="84"/>
      <c r="J48" s="84"/>
      <c r="K48" s="84"/>
      <c r="L48" s="84"/>
      <c r="M48" s="84"/>
      <c r="N48" s="84"/>
      <c r="O48" s="84"/>
      <c r="P48" s="84"/>
    </row>
    <row r="49" spans="1:16" s="85" customFormat="1" x14ac:dyDescent="0.25">
      <c r="A49" s="1">
        <v>9221</v>
      </c>
      <c r="B49" s="118"/>
      <c r="C49" s="347" t="s">
        <v>136</v>
      </c>
      <c r="D49" s="163">
        <f>SUM(D50:D53)</f>
        <v>12753.150000000001</v>
      </c>
      <c r="E49" s="163">
        <f t="shared" ref="E49:F49" si="18">SUM(E50:E53)</f>
        <v>11308</v>
      </c>
      <c r="F49" s="163">
        <f t="shared" si="18"/>
        <v>10366.92</v>
      </c>
      <c r="G49" s="342">
        <f t="shared" si="16"/>
        <v>81.289093282836006</v>
      </c>
      <c r="H49" s="82">
        <f t="shared" si="17"/>
        <v>91.677750265298911</v>
      </c>
      <c r="I49" s="84"/>
      <c r="J49" s="84"/>
      <c r="K49" s="84"/>
      <c r="L49" s="84"/>
      <c r="M49" s="84"/>
      <c r="N49" s="84"/>
      <c r="O49" s="84"/>
      <c r="P49" s="84"/>
    </row>
    <row r="50" spans="1:16" s="85" customFormat="1" x14ac:dyDescent="0.25">
      <c r="A50" s="116"/>
      <c r="B50" s="13">
        <v>31</v>
      </c>
      <c r="C50" s="347" t="s">
        <v>48</v>
      </c>
      <c r="D50" s="218">
        <v>5623.76</v>
      </c>
      <c r="E50" s="218">
        <v>3039</v>
      </c>
      <c r="F50" s="218">
        <v>3038.5</v>
      </c>
      <c r="G50" s="342">
        <v>0</v>
      </c>
      <c r="H50" s="342">
        <f t="shared" si="17"/>
        <v>99.983547219480101</v>
      </c>
      <c r="I50" s="84"/>
      <c r="J50" s="84"/>
      <c r="K50" s="84"/>
      <c r="L50" s="84"/>
      <c r="M50" s="84"/>
      <c r="N50" s="84"/>
      <c r="O50" s="84"/>
      <c r="P50" s="84"/>
    </row>
    <row r="51" spans="1:16" s="85" customFormat="1" x14ac:dyDescent="0.25">
      <c r="A51" s="116"/>
      <c r="B51" s="13">
        <v>43</v>
      </c>
      <c r="C51" s="347" t="s">
        <v>51</v>
      </c>
      <c r="D51" s="218">
        <v>3756.27</v>
      </c>
      <c r="E51" s="218">
        <v>5988</v>
      </c>
      <c r="F51" s="218">
        <v>5988</v>
      </c>
      <c r="G51" s="342">
        <f t="shared" si="16"/>
        <v>159.41346069372011</v>
      </c>
      <c r="H51" s="342">
        <f t="shared" si="17"/>
        <v>100</v>
      </c>
      <c r="I51" s="84"/>
      <c r="J51" s="84"/>
      <c r="K51" s="84"/>
      <c r="L51" s="84"/>
      <c r="M51" s="84"/>
      <c r="N51" s="84"/>
      <c r="O51" s="84"/>
      <c r="P51" s="84"/>
    </row>
    <row r="52" spans="1:16" s="85" customFormat="1" x14ac:dyDescent="0.25">
      <c r="A52" s="116"/>
      <c r="B52" s="13">
        <v>61</v>
      </c>
      <c r="C52" s="347" t="s">
        <v>52</v>
      </c>
      <c r="D52" s="218">
        <v>1048.51</v>
      </c>
      <c r="E52" s="218">
        <v>940</v>
      </c>
      <c r="F52" s="218">
        <v>0</v>
      </c>
      <c r="G52" s="342">
        <f t="shared" si="16"/>
        <v>0</v>
      </c>
      <c r="H52" s="342">
        <f t="shared" si="17"/>
        <v>0</v>
      </c>
      <c r="I52" s="84"/>
      <c r="J52" s="84"/>
      <c r="K52" s="84"/>
      <c r="L52" s="84"/>
      <c r="M52" s="84"/>
      <c r="N52" s="84"/>
      <c r="O52" s="84"/>
      <c r="P52" s="84"/>
    </row>
    <row r="53" spans="1:16" s="85" customFormat="1" x14ac:dyDescent="0.25">
      <c r="A53" s="116"/>
      <c r="B53" s="13">
        <v>52</v>
      </c>
      <c r="C53" s="347" t="s">
        <v>114</v>
      </c>
      <c r="D53" s="218">
        <v>2324.61</v>
      </c>
      <c r="E53" s="218">
        <v>1341</v>
      </c>
      <c r="F53" s="218">
        <v>1340.42</v>
      </c>
      <c r="G53" s="342">
        <f t="shared" si="16"/>
        <v>57.662145478166224</v>
      </c>
      <c r="H53" s="342">
        <f t="shared" si="17"/>
        <v>99.956748695003739</v>
      </c>
      <c r="I53" s="84"/>
      <c r="J53" s="84"/>
      <c r="K53" s="84"/>
      <c r="L53" s="84"/>
      <c r="M53" s="84"/>
      <c r="N53" s="84"/>
      <c r="O53" s="84"/>
      <c r="P53" s="84"/>
    </row>
    <row r="54" spans="1:16" s="85" customFormat="1" x14ac:dyDescent="0.25">
      <c r="A54" s="178"/>
      <c r="B54" s="179"/>
      <c r="C54" s="180"/>
      <c r="D54" s="181"/>
      <c r="E54" s="324"/>
      <c r="F54" s="181"/>
      <c r="G54" s="343"/>
      <c r="H54" s="182"/>
      <c r="I54" s="84"/>
      <c r="J54" s="84"/>
      <c r="K54" s="84"/>
      <c r="L54" s="84"/>
      <c r="M54" s="84"/>
      <c r="N54" s="84"/>
      <c r="O54" s="84"/>
      <c r="P54" s="84"/>
    </row>
    <row r="55" spans="1:16" s="85" customFormat="1" x14ac:dyDescent="0.25">
      <c r="A55" s="4"/>
      <c r="B55" s="4"/>
      <c r="C55" s="4"/>
      <c r="D55" s="7"/>
      <c r="E55" s="322"/>
      <c r="F55" s="7"/>
      <c r="G55" s="341"/>
      <c r="H55" s="84"/>
      <c r="I55" s="84"/>
      <c r="J55" s="84"/>
      <c r="K55" s="84"/>
      <c r="L55" s="84"/>
      <c r="M55" s="84"/>
      <c r="N55" s="84"/>
      <c r="O55" s="84"/>
      <c r="P55" s="84"/>
    </row>
    <row r="56" spans="1:16" s="85" customFormat="1" ht="1.8" customHeight="1" x14ac:dyDescent="0.25">
      <c r="A56" s="4"/>
      <c r="B56" s="4"/>
      <c r="C56" s="4"/>
      <c r="D56" s="4"/>
      <c r="E56" s="325"/>
      <c r="F56" s="4"/>
      <c r="G56" s="341"/>
      <c r="H56" s="84"/>
      <c r="I56" s="84"/>
      <c r="J56" s="84"/>
      <c r="K56" s="84"/>
      <c r="L56" s="84"/>
      <c r="M56" s="84"/>
      <c r="N56" s="84"/>
      <c r="O56" s="84"/>
      <c r="P56" s="84"/>
    </row>
    <row r="57" spans="1:16" s="88" customFormat="1" ht="15.6" hidden="1" customHeight="1" x14ac:dyDescent="0.25">
      <c r="A57" s="407"/>
      <c r="B57" s="407"/>
      <c r="C57" s="407"/>
      <c r="D57" s="407"/>
      <c r="E57" s="407"/>
      <c r="F57" s="407"/>
      <c r="G57" s="407"/>
      <c r="H57" s="407"/>
      <c r="I57" s="87"/>
      <c r="J57" s="87"/>
      <c r="K57" s="87"/>
      <c r="L57" s="87"/>
      <c r="M57" s="87"/>
      <c r="N57" s="87"/>
      <c r="O57" s="87"/>
      <c r="P57" s="87"/>
    </row>
    <row r="58" spans="1:16" s="88" customFormat="1" ht="15.6" hidden="1" customHeight="1" x14ac:dyDescent="0.25">
      <c r="A58" s="414" t="s">
        <v>209</v>
      </c>
      <c r="B58" s="414"/>
      <c r="C58" s="414"/>
      <c r="D58" s="414"/>
      <c r="E58" s="414"/>
      <c r="F58" s="414"/>
      <c r="G58" s="414"/>
      <c r="H58" s="414"/>
      <c r="I58" s="87"/>
      <c r="J58" s="87"/>
      <c r="K58" s="87"/>
      <c r="L58" s="87"/>
      <c r="M58" s="87"/>
      <c r="N58" s="87"/>
      <c r="O58" s="87"/>
      <c r="P58" s="87"/>
    </row>
    <row r="59" spans="1:16" s="85" customFormat="1" ht="57.6" x14ac:dyDescent="0.25">
      <c r="A59" s="77" t="s">
        <v>113</v>
      </c>
      <c r="B59" s="77" t="s">
        <v>38</v>
      </c>
      <c r="C59" s="12" t="s">
        <v>13</v>
      </c>
      <c r="D59" s="79" t="s">
        <v>80</v>
      </c>
      <c r="E59" s="326" t="s">
        <v>81</v>
      </c>
      <c r="F59" s="79" t="s">
        <v>82</v>
      </c>
      <c r="G59" s="337" t="s">
        <v>93</v>
      </c>
      <c r="H59" s="77" t="s">
        <v>93</v>
      </c>
      <c r="I59" s="84"/>
      <c r="J59" s="84"/>
      <c r="K59" s="84"/>
      <c r="L59" s="84"/>
      <c r="M59" s="84"/>
      <c r="N59" s="84"/>
      <c r="O59" s="84"/>
      <c r="P59" s="84"/>
    </row>
    <row r="60" spans="1:16" s="85" customFormat="1" x14ac:dyDescent="0.25">
      <c r="A60" s="408"/>
      <c r="B60" s="408"/>
      <c r="C60" s="408"/>
      <c r="D60" s="78">
        <v>2</v>
      </c>
      <c r="E60" s="321">
        <v>3</v>
      </c>
      <c r="F60" s="86">
        <v>4</v>
      </c>
      <c r="G60" s="338" t="s">
        <v>112</v>
      </c>
      <c r="H60" s="55" t="s">
        <v>111</v>
      </c>
      <c r="I60" s="84"/>
      <c r="J60" s="84"/>
      <c r="K60" s="84"/>
      <c r="L60" s="84"/>
      <c r="M60" s="84"/>
      <c r="N60" s="84"/>
      <c r="O60" s="84"/>
      <c r="P60" s="84"/>
    </row>
    <row r="61" spans="1:16" s="85" customFormat="1" x14ac:dyDescent="0.25">
      <c r="A61" s="185" t="s">
        <v>76</v>
      </c>
      <c r="B61" s="186"/>
      <c r="C61" s="187" t="s">
        <v>39</v>
      </c>
      <c r="D61" s="196">
        <v>565918.4</v>
      </c>
      <c r="E61" s="196">
        <v>1133215</v>
      </c>
      <c r="F61" s="196">
        <v>595640.80000000005</v>
      </c>
      <c r="G61" s="344">
        <f>SUM(F61/D61*100)</f>
        <v>105.2520646086079</v>
      </c>
      <c r="H61" s="197">
        <f>SUM(F61/E61*100)</f>
        <v>52.56202927070327</v>
      </c>
      <c r="I61" s="84"/>
      <c r="J61" s="84"/>
      <c r="K61" s="84"/>
      <c r="L61" s="84"/>
      <c r="M61" s="84"/>
      <c r="N61" s="84"/>
      <c r="O61" s="84"/>
      <c r="P61" s="84"/>
    </row>
    <row r="62" spans="1:16" s="85" customFormat="1" x14ac:dyDescent="0.25">
      <c r="A62" s="137"/>
      <c r="B62" s="198">
        <v>11</v>
      </c>
      <c r="C62" s="199" t="s">
        <v>37</v>
      </c>
      <c r="D62" s="200">
        <v>293.73</v>
      </c>
      <c r="E62" s="200">
        <v>664</v>
      </c>
      <c r="F62" s="200">
        <v>257.33999999999997</v>
      </c>
      <c r="G62" s="344">
        <f>SUM(F62/D62*100)</f>
        <v>87.611071392094757</v>
      </c>
      <c r="H62" s="197">
        <f>SUM(F62/E62*100)</f>
        <v>38.756024096385538</v>
      </c>
      <c r="I62" s="84"/>
      <c r="J62" s="84"/>
      <c r="K62" s="84"/>
      <c r="L62" s="84"/>
      <c r="M62" s="84"/>
      <c r="N62" s="84"/>
      <c r="O62" s="84"/>
      <c r="P62" s="84"/>
    </row>
    <row r="63" spans="1:16" s="88" customFormat="1" x14ac:dyDescent="0.25">
      <c r="A63" s="185">
        <v>32</v>
      </c>
      <c r="B63" s="186"/>
      <c r="C63" s="187" t="s">
        <v>16</v>
      </c>
      <c r="D63" s="196">
        <f>D64+D66</f>
        <v>293.73</v>
      </c>
      <c r="E63" s="196">
        <f t="shared" ref="E63:F63" si="19">E64+E66</f>
        <v>664</v>
      </c>
      <c r="F63" s="196">
        <f t="shared" si="19"/>
        <v>257.34000000000003</v>
      </c>
      <c r="G63" s="344">
        <f t="shared" ref="G63:G186" si="20">SUM(F63/D63*100)</f>
        <v>87.611071392094786</v>
      </c>
      <c r="H63" s="197">
        <f t="shared" ref="H63:H178" si="21">SUM(F63/E63*100)</f>
        <v>38.756024096385552</v>
      </c>
      <c r="I63" s="87"/>
      <c r="J63" s="87"/>
      <c r="K63" s="87"/>
      <c r="L63" s="87"/>
      <c r="M63" s="87"/>
      <c r="N63" s="87"/>
      <c r="O63" s="87"/>
      <c r="P63" s="87"/>
    </row>
    <row r="64" spans="1:16" s="88" customFormat="1" x14ac:dyDescent="0.25">
      <c r="A64" s="155" t="s">
        <v>138</v>
      </c>
      <c r="B64" s="156"/>
      <c r="C64" s="157" t="s">
        <v>66</v>
      </c>
      <c r="D64" s="120">
        <v>62.53</v>
      </c>
      <c r="E64" s="120">
        <v>101</v>
      </c>
      <c r="F64" s="120">
        <v>58.26</v>
      </c>
      <c r="G64" s="159">
        <f t="shared" si="20"/>
        <v>93.171277786662401</v>
      </c>
      <c r="H64" s="60">
        <f t="shared" si="21"/>
        <v>57.683168316831676</v>
      </c>
      <c r="I64" s="87"/>
      <c r="J64" s="87"/>
      <c r="K64" s="87"/>
      <c r="L64" s="87"/>
      <c r="M64" s="87"/>
      <c r="N64" s="87"/>
      <c r="O64" s="87"/>
      <c r="P64" s="87"/>
    </row>
    <row r="65" spans="1:16" s="85" customFormat="1" x14ac:dyDescent="0.25">
      <c r="A65" s="59" t="s">
        <v>88</v>
      </c>
      <c r="B65" s="62"/>
      <c r="C65" s="63" t="s">
        <v>70</v>
      </c>
      <c r="D65" s="120">
        <v>62.53</v>
      </c>
      <c r="E65" s="120">
        <v>101</v>
      </c>
      <c r="F65" s="120">
        <v>58.26</v>
      </c>
      <c r="G65" s="336">
        <f t="shared" si="20"/>
        <v>93.171277786662401</v>
      </c>
      <c r="H65" s="60">
        <f t="shared" si="21"/>
        <v>57.683168316831676</v>
      </c>
      <c r="I65" s="84"/>
      <c r="J65" s="84"/>
      <c r="K65" s="84"/>
      <c r="L65" s="84"/>
      <c r="M65" s="84"/>
      <c r="N65" s="84"/>
      <c r="O65" s="84"/>
      <c r="P65" s="84"/>
    </row>
    <row r="66" spans="1:16" s="85" customFormat="1" x14ac:dyDescent="0.25">
      <c r="A66" s="155" t="s">
        <v>139</v>
      </c>
      <c r="B66" s="156"/>
      <c r="C66" s="157" t="s">
        <v>67</v>
      </c>
      <c r="D66" s="120">
        <v>231.2</v>
      </c>
      <c r="E66" s="120">
        <v>563</v>
      </c>
      <c r="F66" s="120">
        <v>199.08</v>
      </c>
      <c r="G66" s="159">
        <f t="shared" si="20"/>
        <v>86.107266435986176</v>
      </c>
      <c r="H66" s="159">
        <f t="shared" si="21"/>
        <v>35.360568383658972</v>
      </c>
      <c r="I66" s="84"/>
      <c r="J66" s="84"/>
      <c r="K66" s="84"/>
      <c r="L66" s="84"/>
      <c r="M66" s="84"/>
      <c r="N66" s="84"/>
      <c r="O66" s="84"/>
      <c r="P66" s="84"/>
    </row>
    <row r="67" spans="1:16" s="95" customFormat="1" x14ac:dyDescent="0.25">
      <c r="A67" s="59" t="s">
        <v>104</v>
      </c>
      <c r="B67" s="62"/>
      <c r="C67" s="63" t="s">
        <v>105</v>
      </c>
      <c r="D67" s="120">
        <v>32.119999999999997</v>
      </c>
      <c r="E67" s="120">
        <v>32</v>
      </c>
      <c r="F67" s="120">
        <v>0</v>
      </c>
      <c r="G67" s="336">
        <f t="shared" si="20"/>
        <v>0</v>
      </c>
      <c r="H67" s="60">
        <f t="shared" si="21"/>
        <v>0</v>
      </c>
      <c r="I67" s="94"/>
      <c r="J67" s="94"/>
      <c r="K67" s="94"/>
      <c r="L67" s="94"/>
      <c r="M67" s="94"/>
      <c r="N67" s="94"/>
      <c r="O67" s="94"/>
      <c r="P67" s="94"/>
    </row>
    <row r="68" spans="1:16" s="85" customFormat="1" x14ac:dyDescent="0.25">
      <c r="A68" s="59" t="s">
        <v>107</v>
      </c>
      <c r="B68" s="62"/>
      <c r="C68" s="63" t="s">
        <v>67</v>
      </c>
      <c r="D68" s="120">
        <v>199.08</v>
      </c>
      <c r="E68" s="120">
        <v>531</v>
      </c>
      <c r="F68" s="120">
        <v>199.08</v>
      </c>
      <c r="G68" s="336">
        <f t="shared" si="20"/>
        <v>100</v>
      </c>
      <c r="H68" s="60">
        <f t="shared" si="21"/>
        <v>37.491525423728817</v>
      </c>
      <c r="I68" s="84"/>
      <c r="J68" s="84"/>
      <c r="K68" s="84"/>
      <c r="L68" s="84"/>
      <c r="M68" s="84"/>
      <c r="N68" s="84"/>
      <c r="O68" s="84"/>
      <c r="P68" s="84"/>
    </row>
    <row r="69" spans="1:16" s="85" customFormat="1" x14ac:dyDescent="0.25">
      <c r="A69" s="71"/>
      <c r="B69" s="354" t="s">
        <v>148</v>
      </c>
      <c r="C69" s="277" t="s">
        <v>149</v>
      </c>
      <c r="D69" s="175">
        <v>46787.3</v>
      </c>
      <c r="E69" s="175">
        <v>89964</v>
      </c>
      <c r="F69" s="175">
        <v>56100.83</v>
      </c>
      <c r="G69" s="345">
        <f t="shared" si="20"/>
        <v>119.90610699912155</v>
      </c>
      <c r="H69" s="345">
        <f t="shared" si="21"/>
        <v>62.359199235249662</v>
      </c>
      <c r="I69" s="84"/>
      <c r="J69" s="84"/>
      <c r="K69" s="84"/>
      <c r="L69" s="84"/>
      <c r="M69" s="84"/>
      <c r="N69" s="84"/>
      <c r="O69" s="84"/>
      <c r="P69" s="84"/>
    </row>
    <row r="70" spans="1:16" s="85" customFormat="1" x14ac:dyDescent="0.25">
      <c r="A70" s="264">
        <v>32</v>
      </c>
      <c r="B70" s="265"/>
      <c r="C70" s="266" t="s">
        <v>16</v>
      </c>
      <c r="D70" s="267">
        <v>46774.03</v>
      </c>
      <c r="E70" s="267">
        <v>89951</v>
      </c>
      <c r="F70" s="267">
        <v>56100.83</v>
      </c>
      <c r="G70" s="335">
        <f t="shared" si="20"/>
        <v>119.94012489409187</v>
      </c>
      <c r="H70" s="335">
        <f t="shared" si="21"/>
        <v>62.368211581861232</v>
      </c>
      <c r="I70" s="84"/>
      <c r="J70" s="84"/>
      <c r="K70" s="84"/>
      <c r="L70" s="84"/>
      <c r="M70" s="84"/>
      <c r="N70" s="84"/>
      <c r="O70" s="84"/>
      <c r="P70" s="84"/>
    </row>
    <row r="71" spans="1:16" s="85" customFormat="1" x14ac:dyDescent="0.25">
      <c r="A71" s="223">
        <v>321</v>
      </c>
      <c r="B71" s="224"/>
      <c r="C71" s="225" t="s">
        <v>65</v>
      </c>
      <c r="D71" s="226">
        <v>12187.59</v>
      </c>
      <c r="E71" s="226">
        <v>26068</v>
      </c>
      <c r="F71" s="226">
        <v>16793.59</v>
      </c>
      <c r="G71" s="159">
        <f t="shared" si="20"/>
        <v>137.79254142943765</v>
      </c>
      <c r="H71" s="159">
        <f t="shared" si="21"/>
        <v>64.422241829062457</v>
      </c>
      <c r="I71" s="84"/>
      <c r="J71" s="84"/>
      <c r="K71" s="84"/>
      <c r="L71" s="84"/>
      <c r="M71" s="84"/>
      <c r="N71" s="84"/>
      <c r="O71" s="84"/>
      <c r="P71" s="84"/>
    </row>
    <row r="72" spans="1:16" s="85" customFormat="1" x14ac:dyDescent="0.25">
      <c r="A72" s="227">
        <v>3211</v>
      </c>
      <c r="B72" s="228"/>
      <c r="C72" s="229" t="s">
        <v>86</v>
      </c>
      <c r="D72" s="230">
        <v>1982.85</v>
      </c>
      <c r="E72" s="230">
        <v>5088</v>
      </c>
      <c r="F72" s="230">
        <v>3116.54</v>
      </c>
      <c r="G72" s="336">
        <f t="shared" si="20"/>
        <v>157.17477368434325</v>
      </c>
      <c r="H72" s="60">
        <f t="shared" si="21"/>
        <v>61.25275157232705</v>
      </c>
      <c r="I72" s="84"/>
      <c r="J72" s="84"/>
      <c r="K72" s="84"/>
      <c r="L72" s="84"/>
      <c r="M72" s="84"/>
      <c r="N72" s="84"/>
      <c r="O72" s="84"/>
      <c r="P72" s="84"/>
    </row>
    <row r="73" spans="1:16" s="85" customFormat="1" x14ac:dyDescent="0.25">
      <c r="A73" s="227">
        <v>3212</v>
      </c>
      <c r="B73" s="228"/>
      <c r="C73" s="229" t="s">
        <v>69</v>
      </c>
      <c r="D73" s="230">
        <v>9965.84</v>
      </c>
      <c r="E73" s="230">
        <v>20440</v>
      </c>
      <c r="F73" s="230">
        <v>12798.92</v>
      </c>
      <c r="G73" s="336">
        <f t="shared" si="20"/>
        <v>128.4279097396707</v>
      </c>
      <c r="H73" s="60">
        <f t="shared" si="21"/>
        <v>62.617025440313114</v>
      </c>
      <c r="I73" s="84"/>
      <c r="J73" s="84"/>
      <c r="K73" s="84"/>
      <c r="L73" s="84"/>
      <c r="M73" s="84"/>
      <c r="N73" s="84"/>
      <c r="O73" s="84"/>
      <c r="P73" s="84"/>
    </row>
    <row r="74" spans="1:16" s="85" customFormat="1" x14ac:dyDescent="0.25">
      <c r="A74" s="227">
        <v>3213</v>
      </c>
      <c r="B74" s="228"/>
      <c r="C74" s="229" t="s">
        <v>140</v>
      </c>
      <c r="D74" s="230">
        <v>238.9</v>
      </c>
      <c r="E74" s="230">
        <v>500</v>
      </c>
      <c r="F74" s="230">
        <v>878.03</v>
      </c>
      <c r="G74" s="336">
        <f t="shared" si="20"/>
        <v>367.53034742570111</v>
      </c>
      <c r="H74" s="60">
        <f t="shared" si="21"/>
        <v>175.60599999999999</v>
      </c>
      <c r="I74" s="84"/>
      <c r="J74" s="84"/>
      <c r="K74" s="84"/>
      <c r="L74" s="84"/>
      <c r="M74" s="84"/>
      <c r="N74" s="84"/>
      <c r="O74" s="84"/>
      <c r="P74" s="84"/>
    </row>
    <row r="75" spans="1:16" s="85" customFormat="1" x14ac:dyDescent="0.25">
      <c r="A75" s="227">
        <v>3214</v>
      </c>
      <c r="B75" s="228"/>
      <c r="C75" s="229" t="s">
        <v>141</v>
      </c>
      <c r="D75" s="230">
        <v>0</v>
      </c>
      <c r="E75" s="230">
        <v>40</v>
      </c>
      <c r="F75" s="230">
        <v>0</v>
      </c>
      <c r="G75" s="159">
        <v>0</v>
      </c>
      <c r="H75" s="60">
        <f t="shared" si="21"/>
        <v>0</v>
      </c>
      <c r="I75" s="84"/>
      <c r="J75" s="84"/>
      <c r="K75" s="84"/>
      <c r="L75" s="84"/>
      <c r="M75" s="84"/>
      <c r="N75" s="84"/>
      <c r="O75" s="84"/>
      <c r="P75" s="84"/>
    </row>
    <row r="76" spans="1:16" s="85" customFormat="1" x14ac:dyDescent="0.25">
      <c r="A76" s="223">
        <v>322</v>
      </c>
      <c r="B76" s="224"/>
      <c r="C76" s="225" t="s">
        <v>66</v>
      </c>
      <c r="D76" s="230">
        <v>15229.61</v>
      </c>
      <c r="E76" s="230">
        <v>27028</v>
      </c>
      <c r="F76" s="230">
        <v>18979.38</v>
      </c>
      <c r="G76" s="159">
        <f t="shared" si="20"/>
        <v>124.62157599570835</v>
      </c>
      <c r="H76" s="159">
        <f t="shared" si="21"/>
        <v>70.221178037590647</v>
      </c>
      <c r="I76" s="84"/>
      <c r="J76" s="84"/>
      <c r="K76" s="84"/>
      <c r="L76" s="84"/>
      <c r="M76" s="84"/>
      <c r="N76" s="84"/>
      <c r="O76" s="84"/>
      <c r="P76" s="84"/>
    </row>
    <row r="77" spans="1:16" s="85" customFormat="1" x14ac:dyDescent="0.25">
      <c r="A77" s="227">
        <v>3221</v>
      </c>
      <c r="B77" s="228"/>
      <c r="C77" s="229" t="s">
        <v>70</v>
      </c>
      <c r="D77" s="230">
        <v>5162.5200000000004</v>
      </c>
      <c r="E77" s="230">
        <v>8325</v>
      </c>
      <c r="F77" s="230">
        <v>7609.61</v>
      </c>
      <c r="G77" s="336">
        <f t="shared" si="20"/>
        <v>147.40107544377551</v>
      </c>
      <c r="H77" s="60">
        <f t="shared" si="21"/>
        <v>91.406726726726731</v>
      </c>
      <c r="I77" s="84"/>
      <c r="J77" s="84"/>
      <c r="K77" s="84"/>
      <c r="L77" s="84"/>
      <c r="M77" s="84"/>
      <c r="N77" s="84"/>
      <c r="O77" s="84"/>
      <c r="P77" s="84"/>
    </row>
    <row r="78" spans="1:16" s="85" customFormat="1" x14ac:dyDescent="0.25">
      <c r="A78" s="227">
        <v>3222</v>
      </c>
      <c r="B78" s="228"/>
      <c r="C78" s="229" t="s">
        <v>71</v>
      </c>
      <c r="D78" s="230">
        <v>116.51</v>
      </c>
      <c r="E78" s="230">
        <v>100</v>
      </c>
      <c r="F78" s="230">
        <v>0</v>
      </c>
      <c r="G78" s="336">
        <f t="shared" si="20"/>
        <v>0</v>
      </c>
      <c r="H78" s="60">
        <f t="shared" si="21"/>
        <v>0</v>
      </c>
      <c r="I78" s="84"/>
      <c r="J78" s="84"/>
      <c r="K78" s="84"/>
      <c r="L78" s="84"/>
      <c r="M78" s="84"/>
      <c r="N78" s="84"/>
      <c r="O78" s="84"/>
      <c r="P78" s="84"/>
    </row>
    <row r="79" spans="1:16" s="85" customFormat="1" x14ac:dyDescent="0.25">
      <c r="A79" s="227">
        <v>3223</v>
      </c>
      <c r="B79" s="228"/>
      <c r="C79" s="229" t="s">
        <v>90</v>
      </c>
      <c r="D79" s="230">
        <v>8569.64</v>
      </c>
      <c r="E79" s="230">
        <v>15200</v>
      </c>
      <c r="F79" s="230">
        <v>8957.81</v>
      </c>
      <c r="G79" s="336">
        <f t="shared" si="20"/>
        <v>104.52959517552662</v>
      </c>
      <c r="H79" s="60">
        <f t="shared" si="21"/>
        <v>58.932960526315782</v>
      </c>
      <c r="I79" s="84"/>
      <c r="J79" s="84"/>
      <c r="K79" s="84"/>
      <c r="L79" s="84"/>
      <c r="M79" s="84"/>
      <c r="N79" s="84"/>
      <c r="O79" s="84"/>
      <c r="P79" s="84"/>
    </row>
    <row r="80" spans="1:16" s="85" customFormat="1" x14ac:dyDescent="0.25">
      <c r="A80" s="227">
        <v>3224</v>
      </c>
      <c r="B80" s="228"/>
      <c r="C80" s="229" t="s">
        <v>92</v>
      </c>
      <c r="D80" s="230">
        <v>749.49</v>
      </c>
      <c r="E80" s="230">
        <v>1876</v>
      </c>
      <c r="F80" s="230">
        <v>914.82</v>
      </c>
      <c r="G80" s="336">
        <f t="shared" si="20"/>
        <v>122.05900012008166</v>
      </c>
      <c r="H80" s="60">
        <f t="shared" si="21"/>
        <v>48.764392324093819</v>
      </c>
      <c r="I80" s="84"/>
      <c r="J80" s="84"/>
      <c r="K80" s="84"/>
      <c r="L80" s="84"/>
      <c r="M80" s="84"/>
      <c r="N80" s="84"/>
      <c r="O80" s="84"/>
      <c r="P80" s="84"/>
    </row>
    <row r="81" spans="1:16" s="85" customFormat="1" x14ac:dyDescent="0.25">
      <c r="A81" s="227">
        <v>3225</v>
      </c>
      <c r="B81" s="228"/>
      <c r="C81" s="229" t="s">
        <v>142</v>
      </c>
      <c r="D81" s="230">
        <v>610.24</v>
      </c>
      <c r="E81" s="230">
        <v>796</v>
      </c>
      <c r="F81" s="230">
        <v>687.15</v>
      </c>
      <c r="G81" s="336">
        <f t="shared" si="20"/>
        <v>112.60323807026742</v>
      </c>
      <c r="H81" s="60">
        <f t="shared" si="21"/>
        <v>86.325376884422113</v>
      </c>
      <c r="I81" s="84"/>
      <c r="J81" s="84"/>
      <c r="K81" s="84"/>
      <c r="L81" s="84"/>
      <c r="M81" s="84"/>
      <c r="N81" s="84"/>
      <c r="O81" s="84"/>
      <c r="P81" s="84"/>
    </row>
    <row r="82" spans="1:16" s="85" customFormat="1" x14ac:dyDescent="0.25">
      <c r="A82" s="227">
        <v>3227</v>
      </c>
      <c r="B82" s="228"/>
      <c r="C82" s="229" t="s">
        <v>143</v>
      </c>
      <c r="D82" s="230">
        <v>21.22</v>
      </c>
      <c r="E82" s="230">
        <v>731</v>
      </c>
      <c r="F82" s="230">
        <v>809.99</v>
      </c>
      <c r="G82" s="336">
        <f t="shared" si="20"/>
        <v>3817.1065032987749</v>
      </c>
      <c r="H82" s="60">
        <f t="shared" si="21"/>
        <v>110.80574555403557</v>
      </c>
      <c r="I82" s="84"/>
      <c r="J82" s="84"/>
      <c r="K82" s="84"/>
      <c r="L82" s="84"/>
      <c r="M82" s="84"/>
      <c r="N82" s="84"/>
      <c r="O82" s="84"/>
      <c r="P82" s="84"/>
    </row>
    <row r="83" spans="1:16" s="85" customFormat="1" x14ac:dyDescent="0.25">
      <c r="A83" s="223">
        <v>323</v>
      </c>
      <c r="B83" s="224"/>
      <c r="C83" s="225" t="s">
        <v>59</v>
      </c>
      <c r="D83" s="226">
        <v>18475.64</v>
      </c>
      <c r="E83" s="226">
        <v>35792</v>
      </c>
      <c r="F83" s="226">
        <v>19540.2</v>
      </c>
      <c r="G83" s="159">
        <f t="shared" si="20"/>
        <v>105.76196548536343</v>
      </c>
      <c r="H83" s="159">
        <f t="shared" si="21"/>
        <v>54.593763969602151</v>
      </c>
      <c r="I83" s="84"/>
      <c r="J83" s="84"/>
      <c r="K83" s="84"/>
      <c r="L83" s="84"/>
      <c r="M83" s="84"/>
      <c r="N83" s="84"/>
      <c r="O83" s="84"/>
      <c r="P83" s="84"/>
    </row>
    <row r="84" spans="1:16" s="85" customFormat="1" x14ac:dyDescent="0.25">
      <c r="A84" s="227">
        <v>3231</v>
      </c>
      <c r="B84" s="228"/>
      <c r="C84" s="229" t="s">
        <v>96</v>
      </c>
      <c r="D84" s="230">
        <v>1558.94</v>
      </c>
      <c r="E84" s="230">
        <v>2798</v>
      </c>
      <c r="F84" s="230">
        <v>1124.99</v>
      </c>
      <c r="G84" s="336">
        <f t="shared" si="20"/>
        <v>72.16377795168512</v>
      </c>
      <c r="H84" s="60">
        <f t="shared" si="21"/>
        <v>40.206933523945679</v>
      </c>
      <c r="I84" s="84"/>
      <c r="J84" s="84"/>
      <c r="K84" s="84"/>
      <c r="L84" s="84"/>
      <c r="M84" s="84"/>
      <c r="N84" s="84"/>
      <c r="O84" s="84"/>
      <c r="P84" s="84"/>
    </row>
    <row r="85" spans="1:16" s="85" customFormat="1" x14ac:dyDescent="0.25">
      <c r="A85" s="227">
        <v>3232</v>
      </c>
      <c r="B85" s="228"/>
      <c r="C85" s="229" t="s">
        <v>98</v>
      </c>
      <c r="D85" s="230">
        <v>3298.1</v>
      </c>
      <c r="E85" s="230">
        <v>6793</v>
      </c>
      <c r="F85" s="230">
        <v>3569.7</v>
      </c>
      <c r="G85" s="336">
        <f t="shared" si="20"/>
        <v>108.23504441951425</v>
      </c>
      <c r="H85" s="60">
        <f t="shared" si="21"/>
        <v>52.549683497718235</v>
      </c>
      <c r="I85" s="84"/>
      <c r="J85" s="84"/>
      <c r="K85" s="84"/>
      <c r="L85" s="84"/>
      <c r="M85" s="84"/>
      <c r="N85" s="84"/>
      <c r="O85" s="84"/>
      <c r="P85" s="84"/>
    </row>
    <row r="86" spans="1:16" s="85" customFormat="1" x14ac:dyDescent="0.25">
      <c r="A86" s="227">
        <v>3233</v>
      </c>
      <c r="B86" s="228"/>
      <c r="C86" s="229" t="s">
        <v>144</v>
      </c>
      <c r="D86" s="230">
        <v>127.41</v>
      </c>
      <c r="E86" s="230">
        <v>398</v>
      </c>
      <c r="F86" s="230">
        <v>127.44</v>
      </c>
      <c r="G86" s="336">
        <f t="shared" si="20"/>
        <v>100.02354603249353</v>
      </c>
      <c r="H86" s="60">
        <f t="shared" si="21"/>
        <v>32.020100502512562</v>
      </c>
      <c r="I86" s="84"/>
      <c r="J86" s="84"/>
      <c r="K86" s="84"/>
      <c r="L86" s="84"/>
      <c r="M86" s="84"/>
      <c r="N86" s="84"/>
      <c r="O86" s="84"/>
      <c r="P86" s="84"/>
    </row>
    <row r="87" spans="1:16" s="85" customFormat="1" x14ac:dyDescent="0.25">
      <c r="A87" s="227">
        <v>3234</v>
      </c>
      <c r="B87" s="228"/>
      <c r="C87" s="229" t="s">
        <v>100</v>
      </c>
      <c r="D87" s="230">
        <v>3648.92</v>
      </c>
      <c r="E87" s="230">
        <v>7585</v>
      </c>
      <c r="F87" s="230">
        <v>4788.4799999999996</v>
      </c>
      <c r="G87" s="336">
        <f t="shared" si="20"/>
        <v>131.23006259386338</v>
      </c>
      <c r="H87" s="60">
        <f t="shared" si="21"/>
        <v>63.130916282135786</v>
      </c>
      <c r="I87" s="84"/>
      <c r="J87" s="84"/>
      <c r="K87" s="84"/>
      <c r="L87" s="84"/>
      <c r="M87" s="84"/>
      <c r="N87" s="84"/>
      <c r="O87" s="84"/>
      <c r="P87" s="84"/>
    </row>
    <row r="88" spans="1:16" s="85" customFormat="1" x14ac:dyDescent="0.25">
      <c r="A88" s="227">
        <v>3235</v>
      </c>
      <c r="B88" s="228"/>
      <c r="C88" s="229" t="s">
        <v>75</v>
      </c>
      <c r="D88" s="230">
        <v>4897.07</v>
      </c>
      <c r="E88" s="230">
        <v>8760</v>
      </c>
      <c r="F88" s="230">
        <v>3400.29</v>
      </c>
      <c r="G88" s="336">
        <f t="shared" si="20"/>
        <v>69.435192880640869</v>
      </c>
      <c r="H88" s="60">
        <f t="shared" si="21"/>
        <v>38.816095890410956</v>
      </c>
      <c r="I88" s="84"/>
      <c r="J88" s="84"/>
      <c r="K88" s="84"/>
      <c r="L88" s="84"/>
      <c r="M88" s="84"/>
      <c r="N88" s="84"/>
      <c r="O88" s="84"/>
      <c r="P88" s="84"/>
    </row>
    <row r="89" spans="1:16" s="85" customFormat="1" x14ac:dyDescent="0.25">
      <c r="A89" s="227">
        <v>3236</v>
      </c>
      <c r="B89" s="228"/>
      <c r="C89" s="229" t="s">
        <v>72</v>
      </c>
      <c r="D89" s="230">
        <v>1393.59</v>
      </c>
      <c r="E89" s="230">
        <v>2850</v>
      </c>
      <c r="F89" s="230">
        <v>2229.7800000000002</v>
      </c>
      <c r="G89" s="336">
        <f t="shared" si="20"/>
        <v>160.00258325619444</v>
      </c>
      <c r="H89" s="60">
        <f t="shared" si="21"/>
        <v>78.237894736842122</v>
      </c>
      <c r="I89" s="84"/>
      <c r="J89" s="84"/>
      <c r="K89" s="84"/>
      <c r="L89" s="84"/>
      <c r="M89" s="84"/>
      <c r="N89" s="84"/>
      <c r="O89" s="84"/>
      <c r="P89" s="84"/>
    </row>
    <row r="90" spans="1:16" s="85" customFormat="1" x14ac:dyDescent="0.25">
      <c r="A90" s="227">
        <v>3237</v>
      </c>
      <c r="B90" s="228"/>
      <c r="C90" s="229" t="s">
        <v>145</v>
      </c>
      <c r="D90" s="230">
        <v>1829.62</v>
      </c>
      <c r="E90" s="230">
        <v>2800</v>
      </c>
      <c r="F90" s="230">
        <v>2775.41</v>
      </c>
      <c r="G90" s="336">
        <f t="shared" si="20"/>
        <v>151.69324777822717</v>
      </c>
      <c r="H90" s="60">
        <f t="shared" si="21"/>
        <v>99.121785714285707</v>
      </c>
      <c r="I90" s="84"/>
      <c r="J90" s="84"/>
      <c r="K90" s="84"/>
      <c r="L90" s="84"/>
      <c r="M90" s="84"/>
      <c r="N90" s="84"/>
      <c r="O90" s="84"/>
      <c r="P90" s="84"/>
    </row>
    <row r="91" spans="1:16" s="85" customFormat="1" x14ac:dyDescent="0.25">
      <c r="A91" s="227">
        <v>3238</v>
      </c>
      <c r="B91" s="228"/>
      <c r="C91" s="229" t="s">
        <v>102</v>
      </c>
      <c r="D91" s="230">
        <v>1709.89</v>
      </c>
      <c r="E91" s="230">
        <v>2808</v>
      </c>
      <c r="F91" s="230">
        <v>1524.11</v>
      </c>
      <c r="G91" s="336">
        <f t="shared" si="20"/>
        <v>89.134973594792626</v>
      </c>
      <c r="H91" s="60">
        <f t="shared" si="21"/>
        <v>54.277421652421651</v>
      </c>
      <c r="I91" s="84"/>
      <c r="J91" s="84"/>
      <c r="K91" s="84"/>
      <c r="L91" s="84"/>
      <c r="M91" s="84"/>
      <c r="N91" s="84"/>
      <c r="O91" s="84"/>
      <c r="P91" s="84"/>
    </row>
    <row r="92" spans="1:16" s="85" customFormat="1" x14ac:dyDescent="0.25">
      <c r="A92" s="227">
        <v>3239</v>
      </c>
      <c r="B92" s="228"/>
      <c r="C92" s="229" t="s">
        <v>74</v>
      </c>
      <c r="D92" s="230">
        <v>12.08</v>
      </c>
      <c r="E92" s="230">
        <v>1000</v>
      </c>
      <c r="F92" s="230">
        <v>0</v>
      </c>
      <c r="G92" s="336">
        <f t="shared" si="20"/>
        <v>0</v>
      </c>
      <c r="H92" s="60">
        <f t="shared" si="21"/>
        <v>0</v>
      </c>
      <c r="I92" s="84"/>
      <c r="J92" s="84"/>
      <c r="K92" s="84"/>
      <c r="L92" s="84"/>
      <c r="M92" s="84"/>
      <c r="N92" s="84"/>
      <c r="O92" s="84"/>
      <c r="P92" s="84"/>
    </row>
    <row r="93" spans="1:16" s="85" customFormat="1" x14ac:dyDescent="0.25">
      <c r="A93" s="223">
        <v>329</v>
      </c>
      <c r="B93" s="224"/>
      <c r="C93" s="225" t="s">
        <v>67</v>
      </c>
      <c r="D93" s="226">
        <v>881.19</v>
      </c>
      <c r="E93" s="226">
        <v>1063</v>
      </c>
      <c r="F93" s="226">
        <v>787.66</v>
      </c>
      <c r="G93" s="159">
        <f t="shared" si="20"/>
        <v>89.385944007535258</v>
      </c>
      <c r="H93" s="159">
        <f t="shared" si="21"/>
        <v>74.097836312323608</v>
      </c>
      <c r="I93" s="84"/>
      <c r="J93" s="84"/>
      <c r="K93" s="84"/>
      <c r="L93" s="84"/>
      <c r="M93" s="84"/>
      <c r="N93" s="84"/>
      <c r="O93" s="84"/>
      <c r="P93" s="84"/>
    </row>
    <row r="94" spans="1:16" s="85" customFormat="1" x14ac:dyDescent="0.25">
      <c r="A94" s="227">
        <v>3292</v>
      </c>
      <c r="B94" s="228"/>
      <c r="C94" s="229" t="s">
        <v>146</v>
      </c>
      <c r="D94" s="230">
        <v>0</v>
      </c>
      <c r="E94" s="230">
        <v>530</v>
      </c>
      <c r="F94" s="230">
        <v>0</v>
      </c>
      <c r="G94" s="336">
        <v>0</v>
      </c>
      <c r="H94" s="60">
        <f t="shared" si="21"/>
        <v>0</v>
      </c>
      <c r="I94" s="84"/>
      <c r="J94" s="84"/>
      <c r="K94" s="84"/>
      <c r="L94" s="84"/>
      <c r="M94" s="84"/>
      <c r="N94" s="84"/>
      <c r="O94" s="84"/>
      <c r="P94" s="84"/>
    </row>
    <row r="95" spans="1:16" s="85" customFormat="1" x14ac:dyDescent="0.25">
      <c r="A95" s="227">
        <v>3293</v>
      </c>
      <c r="B95" s="228"/>
      <c r="C95" s="229" t="s">
        <v>105</v>
      </c>
      <c r="D95" s="230">
        <v>43.53</v>
      </c>
      <c r="E95" s="230">
        <v>100</v>
      </c>
      <c r="F95" s="230">
        <v>159.66</v>
      </c>
      <c r="G95" s="336">
        <f t="shared" si="20"/>
        <v>366.7815299793246</v>
      </c>
      <c r="H95" s="336">
        <f t="shared" si="21"/>
        <v>159.66</v>
      </c>
      <c r="I95" s="84"/>
      <c r="J95" s="84"/>
      <c r="K95" s="84"/>
      <c r="L95" s="84"/>
      <c r="M95" s="84"/>
      <c r="N95" s="84"/>
      <c r="O95" s="84"/>
      <c r="P95" s="84"/>
    </row>
    <row r="96" spans="1:16" s="85" customFormat="1" x14ac:dyDescent="0.25">
      <c r="A96" s="227">
        <v>3294</v>
      </c>
      <c r="B96" s="228"/>
      <c r="C96" s="229" t="s">
        <v>147</v>
      </c>
      <c r="D96" s="230">
        <v>0</v>
      </c>
      <c r="E96" s="230">
        <v>133</v>
      </c>
      <c r="F96" s="230">
        <v>74.819999999999993</v>
      </c>
      <c r="G96" s="336">
        <v>0</v>
      </c>
      <c r="H96" s="336">
        <f t="shared" si="21"/>
        <v>56.255639097744357</v>
      </c>
      <c r="I96" s="84"/>
      <c r="J96" s="84"/>
      <c r="K96" s="84"/>
      <c r="L96" s="84"/>
      <c r="M96" s="84"/>
      <c r="N96" s="84"/>
      <c r="O96" s="84"/>
      <c r="P96" s="84"/>
    </row>
    <row r="97" spans="1:16" s="85" customFormat="1" x14ac:dyDescent="0.25">
      <c r="A97" s="227">
        <v>3295</v>
      </c>
      <c r="B97" s="228"/>
      <c r="C97" s="229" t="s">
        <v>106</v>
      </c>
      <c r="D97" s="230">
        <v>703.43</v>
      </c>
      <c r="E97" s="230">
        <v>30</v>
      </c>
      <c r="F97" s="230">
        <v>249.31</v>
      </c>
      <c r="G97" s="336">
        <f t="shared" si="20"/>
        <v>35.442048249292753</v>
      </c>
      <c r="H97" s="336">
        <f t="shared" si="21"/>
        <v>831.03333333333342</v>
      </c>
      <c r="I97" s="84"/>
      <c r="J97" s="84"/>
      <c r="K97" s="84"/>
      <c r="L97" s="84"/>
      <c r="M97" s="84"/>
      <c r="N97" s="84"/>
      <c r="O97" s="84"/>
      <c r="P97" s="84"/>
    </row>
    <row r="98" spans="1:16" s="85" customFormat="1" x14ac:dyDescent="0.25">
      <c r="A98" s="227">
        <v>3299</v>
      </c>
      <c r="B98" s="228"/>
      <c r="C98" s="229" t="s">
        <v>67</v>
      </c>
      <c r="D98" s="230">
        <v>134.22999999999999</v>
      </c>
      <c r="E98" s="230">
        <v>270</v>
      </c>
      <c r="F98" s="230">
        <v>303.87</v>
      </c>
      <c r="G98" s="336">
        <f t="shared" si="20"/>
        <v>226.38009386873281</v>
      </c>
      <c r="H98" s="336">
        <f t="shared" si="21"/>
        <v>112.54444444444445</v>
      </c>
      <c r="I98" s="84"/>
      <c r="J98" s="84"/>
      <c r="K98" s="84"/>
      <c r="L98" s="84"/>
      <c r="M98" s="84"/>
      <c r="N98" s="84"/>
      <c r="O98" s="84"/>
      <c r="P98" s="84"/>
    </row>
    <row r="99" spans="1:16" s="85" customFormat="1" x14ac:dyDescent="0.25">
      <c r="A99" s="231">
        <v>34</v>
      </c>
      <c r="B99" s="232"/>
      <c r="C99" s="233" t="s">
        <v>18</v>
      </c>
      <c r="D99" s="234">
        <v>13.27</v>
      </c>
      <c r="E99" s="234">
        <v>13</v>
      </c>
      <c r="F99" s="235">
        <v>0</v>
      </c>
      <c r="G99" s="344">
        <f t="shared" si="20"/>
        <v>0</v>
      </c>
      <c r="H99" s="344">
        <f t="shared" si="21"/>
        <v>0</v>
      </c>
      <c r="I99" s="84"/>
      <c r="J99" s="84"/>
      <c r="K99" s="84"/>
      <c r="L99" s="84"/>
      <c r="M99" s="84"/>
      <c r="N99" s="84"/>
      <c r="O99" s="84"/>
      <c r="P99" s="84"/>
    </row>
    <row r="100" spans="1:16" s="85" customFormat="1" x14ac:dyDescent="0.25">
      <c r="A100" s="223">
        <v>343</v>
      </c>
      <c r="B100" s="224"/>
      <c r="C100" s="225" t="s">
        <v>68</v>
      </c>
      <c r="D100" s="230">
        <v>13.27</v>
      </c>
      <c r="E100" s="230">
        <v>13</v>
      </c>
      <c r="F100" s="236">
        <v>0</v>
      </c>
      <c r="G100" s="159">
        <f t="shared" si="20"/>
        <v>0</v>
      </c>
      <c r="H100" s="60">
        <f t="shared" si="21"/>
        <v>0</v>
      </c>
      <c r="I100" s="84"/>
      <c r="J100" s="84"/>
      <c r="K100" s="84"/>
      <c r="L100" s="84"/>
      <c r="M100" s="84"/>
      <c r="N100" s="84"/>
      <c r="O100" s="84"/>
      <c r="P100" s="84"/>
    </row>
    <row r="101" spans="1:16" s="85" customFormat="1" x14ac:dyDescent="0.25">
      <c r="A101" s="227">
        <v>3434</v>
      </c>
      <c r="B101" s="228"/>
      <c r="C101" s="229" t="s">
        <v>67</v>
      </c>
      <c r="D101" s="230">
        <v>13.27</v>
      </c>
      <c r="E101" s="230">
        <v>13</v>
      </c>
      <c r="F101" s="236">
        <v>0</v>
      </c>
      <c r="G101" s="159">
        <f t="shared" si="20"/>
        <v>0</v>
      </c>
      <c r="H101" s="60">
        <f t="shared" si="21"/>
        <v>0</v>
      </c>
      <c r="I101" s="84"/>
      <c r="J101" s="84"/>
      <c r="K101" s="84"/>
      <c r="L101" s="84"/>
      <c r="M101" s="84"/>
      <c r="N101" s="84"/>
      <c r="O101" s="84"/>
      <c r="P101" s="84"/>
    </row>
    <row r="102" spans="1:16" s="85" customFormat="1" x14ac:dyDescent="0.25">
      <c r="A102" s="227"/>
      <c r="B102" s="386" t="s">
        <v>151</v>
      </c>
      <c r="C102" s="387" t="s">
        <v>152</v>
      </c>
      <c r="D102" s="230">
        <v>0</v>
      </c>
      <c r="E102" s="230">
        <v>22666</v>
      </c>
      <c r="F102" s="230">
        <v>5261.81</v>
      </c>
      <c r="G102" s="159">
        <v>0</v>
      </c>
      <c r="H102" s="159">
        <f t="shared" si="21"/>
        <v>23.214550427953764</v>
      </c>
      <c r="I102" s="84"/>
      <c r="J102" s="84"/>
      <c r="K102" s="84"/>
      <c r="L102" s="84"/>
      <c r="M102" s="84"/>
      <c r="N102" s="84"/>
      <c r="O102" s="84"/>
      <c r="P102" s="84"/>
    </row>
    <row r="103" spans="1:16" s="85" customFormat="1" x14ac:dyDescent="0.25">
      <c r="A103" s="223">
        <v>31</v>
      </c>
      <c r="B103" s="224"/>
      <c r="C103" s="237" t="s">
        <v>15</v>
      </c>
      <c r="D103" s="230">
        <v>0</v>
      </c>
      <c r="E103" s="230">
        <v>7330</v>
      </c>
      <c r="F103" s="230">
        <v>4294.8999999999996</v>
      </c>
      <c r="G103" s="159">
        <v>0</v>
      </c>
      <c r="H103" s="159">
        <f t="shared" si="21"/>
        <v>58.593451568894949</v>
      </c>
      <c r="I103" s="84"/>
      <c r="J103" s="84"/>
      <c r="K103" s="84"/>
      <c r="L103" s="84"/>
      <c r="M103" s="84"/>
      <c r="N103" s="84"/>
      <c r="O103" s="84"/>
      <c r="P103" s="84"/>
    </row>
    <row r="104" spans="1:16" s="85" customFormat="1" x14ac:dyDescent="0.25">
      <c r="A104" s="223">
        <v>311</v>
      </c>
      <c r="B104" s="224"/>
      <c r="C104" s="225" t="s">
        <v>150</v>
      </c>
      <c r="D104" s="230">
        <v>0</v>
      </c>
      <c r="E104" s="230">
        <v>5915</v>
      </c>
      <c r="F104" s="230">
        <v>3344.9</v>
      </c>
      <c r="G104" s="159">
        <v>0</v>
      </c>
      <c r="H104" s="159">
        <f t="shared" si="21"/>
        <v>56.549450549450555</v>
      </c>
      <c r="I104" s="84"/>
      <c r="J104" s="84"/>
      <c r="K104" s="84"/>
      <c r="L104" s="84"/>
      <c r="M104" s="84"/>
      <c r="N104" s="84"/>
      <c r="O104" s="84"/>
      <c r="P104" s="84"/>
    </row>
    <row r="105" spans="1:16" s="127" customFormat="1" x14ac:dyDescent="0.25">
      <c r="A105" s="227">
        <v>3111</v>
      </c>
      <c r="B105" s="228"/>
      <c r="C105" s="229" t="s">
        <v>83</v>
      </c>
      <c r="D105" s="230">
        <v>0</v>
      </c>
      <c r="E105" s="230">
        <v>5915</v>
      </c>
      <c r="F105" s="230">
        <v>3344.9</v>
      </c>
      <c r="G105" s="336">
        <v>0</v>
      </c>
      <c r="H105" s="60">
        <f t="shared" si="21"/>
        <v>56.549450549450555</v>
      </c>
      <c r="I105" s="126"/>
      <c r="J105" s="126"/>
      <c r="K105" s="126"/>
      <c r="L105" s="126"/>
      <c r="M105" s="126"/>
      <c r="N105" s="126"/>
      <c r="O105" s="126"/>
      <c r="P105" s="126"/>
    </row>
    <row r="106" spans="1:16" s="127" customFormat="1" x14ac:dyDescent="0.25">
      <c r="A106" s="223">
        <v>312</v>
      </c>
      <c r="B106" s="224"/>
      <c r="C106" s="225" t="s">
        <v>64</v>
      </c>
      <c r="D106" s="230">
        <v>0</v>
      </c>
      <c r="E106" s="230">
        <v>398</v>
      </c>
      <c r="F106" s="230">
        <v>398.08</v>
      </c>
      <c r="G106" s="159">
        <v>0</v>
      </c>
      <c r="H106" s="159">
        <f t="shared" si="21"/>
        <v>100.02010050251255</v>
      </c>
      <c r="I106" s="126"/>
      <c r="J106" s="126"/>
      <c r="K106" s="126"/>
      <c r="L106" s="126"/>
      <c r="M106" s="126"/>
      <c r="N106" s="126"/>
      <c r="O106" s="126"/>
      <c r="P106" s="126"/>
    </row>
    <row r="107" spans="1:16" s="127" customFormat="1" x14ac:dyDescent="0.25">
      <c r="A107" s="227">
        <v>3121</v>
      </c>
      <c r="B107" s="228"/>
      <c r="C107" s="229" t="s">
        <v>64</v>
      </c>
      <c r="D107" s="230">
        <v>0</v>
      </c>
      <c r="E107" s="230">
        <v>398</v>
      </c>
      <c r="F107" s="230">
        <v>398.08</v>
      </c>
      <c r="G107" s="336">
        <v>0</v>
      </c>
      <c r="H107" s="60">
        <f t="shared" si="21"/>
        <v>100.02010050251255</v>
      </c>
      <c r="I107" s="126"/>
      <c r="J107" s="126"/>
      <c r="K107" s="126"/>
      <c r="L107" s="126"/>
      <c r="M107" s="126"/>
      <c r="N107" s="126"/>
      <c r="O107" s="126"/>
      <c r="P107" s="126"/>
    </row>
    <row r="108" spans="1:16" s="127" customFormat="1" x14ac:dyDescent="0.25">
      <c r="A108" s="223">
        <v>313</v>
      </c>
      <c r="B108" s="224"/>
      <c r="C108" s="225" t="s">
        <v>62</v>
      </c>
      <c r="D108" s="230">
        <v>0</v>
      </c>
      <c r="E108" s="230">
        <v>1017</v>
      </c>
      <c r="F108" s="230">
        <v>551.91999999999996</v>
      </c>
      <c r="G108" s="159">
        <v>0</v>
      </c>
      <c r="H108" s="159">
        <f t="shared" si="21"/>
        <v>54.269419862340207</v>
      </c>
      <c r="I108" s="126"/>
      <c r="J108" s="126"/>
      <c r="K108" s="126"/>
      <c r="L108" s="126"/>
      <c r="M108" s="126"/>
      <c r="N108" s="126"/>
      <c r="O108" s="126"/>
      <c r="P108" s="126"/>
    </row>
    <row r="109" spans="1:16" s="127" customFormat="1" x14ac:dyDescent="0.25">
      <c r="A109" s="227">
        <v>3132</v>
      </c>
      <c r="B109" s="228"/>
      <c r="C109" s="229" t="s">
        <v>84</v>
      </c>
      <c r="D109" s="230">
        <v>0</v>
      </c>
      <c r="E109" s="230">
        <v>1017</v>
      </c>
      <c r="F109" s="230">
        <v>551.91999999999996</v>
      </c>
      <c r="G109" s="336">
        <v>0</v>
      </c>
      <c r="H109" s="60">
        <f t="shared" si="21"/>
        <v>54.269419862340207</v>
      </c>
      <c r="I109" s="126"/>
      <c r="J109" s="126"/>
      <c r="K109" s="126"/>
      <c r="L109" s="126"/>
      <c r="M109" s="126"/>
      <c r="N109" s="126"/>
      <c r="O109" s="126"/>
      <c r="P109" s="126"/>
    </row>
    <row r="110" spans="1:16" s="127" customFormat="1" x14ac:dyDescent="0.25">
      <c r="A110" s="223">
        <v>32</v>
      </c>
      <c r="B110" s="224"/>
      <c r="C110" s="225" t="s">
        <v>16</v>
      </c>
      <c r="D110" s="230">
        <v>0</v>
      </c>
      <c r="E110" s="230">
        <v>15336</v>
      </c>
      <c r="F110" s="230">
        <v>966.91</v>
      </c>
      <c r="G110" s="159">
        <v>0</v>
      </c>
      <c r="H110" s="159">
        <f t="shared" si="21"/>
        <v>6.304838288993218</v>
      </c>
      <c r="I110" s="126"/>
      <c r="J110" s="126"/>
      <c r="K110" s="126"/>
      <c r="L110" s="126"/>
      <c r="M110" s="126"/>
      <c r="N110" s="126"/>
      <c r="O110" s="126"/>
      <c r="P110" s="126"/>
    </row>
    <row r="111" spans="1:16" s="127" customFormat="1" x14ac:dyDescent="0.25">
      <c r="A111" s="227">
        <v>321</v>
      </c>
      <c r="B111" s="228"/>
      <c r="C111" s="229" t="s">
        <v>65</v>
      </c>
      <c r="D111" s="230">
        <v>0</v>
      </c>
      <c r="E111" s="230">
        <v>11243</v>
      </c>
      <c r="F111" s="230">
        <v>604.44000000000005</v>
      </c>
      <c r="G111" s="336">
        <v>0</v>
      </c>
      <c r="H111" s="60">
        <f t="shared" si="21"/>
        <v>5.3761451569865697</v>
      </c>
      <c r="I111" s="126"/>
      <c r="J111" s="126"/>
      <c r="K111" s="126"/>
      <c r="L111" s="126"/>
      <c r="M111" s="126"/>
      <c r="N111" s="126"/>
      <c r="O111" s="126"/>
      <c r="P111" s="126"/>
    </row>
    <row r="112" spans="1:16" s="127" customFormat="1" x14ac:dyDescent="0.25">
      <c r="A112" s="227">
        <v>3211</v>
      </c>
      <c r="B112" s="228"/>
      <c r="C112" s="229" t="s">
        <v>86</v>
      </c>
      <c r="D112" s="230">
        <v>0</v>
      </c>
      <c r="E112" s="230">
        <v>10236</v>
      </c>
      <c r="F112" s="230">
        <v>0</v>
      </c>
      <c r="G112" s="336">
        <v>0</v>
      </c>
      <c r="H112" s="60">
        <f t="shared" si="21"/>
        <v>0</v>
      </c>
      <c r="I112" s="126"/>
      <c r="J112" s="126"/>
      <c r="K112" s="126"/>
      <c r="L112" s="126"/>
      <c r="M112" s="126"/>
      <c r="N112" s="126"/>
      <c r="O112" s="126"/>
      <c r="P112" s="126"/>
    </row>
    <row r="113" spans="1:16" s="127" customFormat="1" x14ac:dyDescent="0.25">
      <c r="A113" s="227">
        <v>3212</v>
      </c>
      <c r="B113" s="228"/>
      <c r="C113" s="229" t="s">
        <v>69</v>
      </c>
      <c r="D113" s="230">
        <v>0</v>
      </c>
      <c r="E113" s="230">
        <v>1007</v>
      </c>
      <c r="F113" s="230">
        <v>604.44000000000005</v>
      </c>
      <c r="G113" s="336">
        <v>0</v>
      </c>
      <c r="H113" s="60">
        <f t="shared" si="21"/>
        <v>60.023833167825224</v>
      </c>
      <c r="I113" s="126"/>
      <c r="J113" s="126"/>
      <c r="K113" s="126"/>
      <c r="L113" s="126"/>
      <c r="M113" s="126"/>
      <c r="N113" s="126"/>
      <c r="O113" s="126"/>
      <c r="P113" s="126"/>
    </row>
    <row r="114" spans="1:16" s="127" customFormat="1" x14ac:dyDescent="0.25">
      <c r="A114" s="223">
        <v>322</v>
      </c>
      <c r="B114" s="224"/>
      <c r="C114" s="225" t="s">
        <v>66</v>
      </c>
      <c r="D114" s="230">
        <v>0</v>
      </c>
      <c r="E114" s="230">
        <v>1439</v>
      </c>
      <c r="F114" s="230">
        <v>362.47</v>
      </c>
      <c r="G114" s="159">
        <v>0</v>
      </c>
      <c r="H114" s="159">
        <f t="shared" si="21"/>
        <v>25.189020152883952</v>
      </c>
      <c r="I114" s="126"/>
      <c r="J114" s="126"/>
      <c r="K114" s="126"/>
      <c r="L114" s="126"/>
      <c r="M114" s="126"/>
      <c r="N114" s="126"/>
      <c r="O114" s="126"/>
      <c r="P114" s="126"/>
    </row>
    <row r="115" spans="1:16" s="127" customFormat="1" x14ac:dyDescent="0.25">
      <c r="A115" s="227">
        <v>3222</v>
      </c>
      <c r="B115" s="228"/>
      <c r="C115" s="229" t="s">
        <v>71</v>
      </c>
      <c r="D115" s="230">
        <v>0</v>
      </c>
      <c r="E115" s="230">
        <v>1439</v>
      </c>
      <c r="F115" s="230">
        <v>362.47</v>
      </c>
      <c r="G115" s="336">
        <v>0</v>
      </c>
      <c r="H115" s="60">
        <f t="shared" si="21"/>
        <v>25.189020152883952</v>
      </c>
      <c r="I115" s="126"/>
      <c r="J115" s="126"/>
      <c r="K115" s="126"/>
      <c r="L115" s="126"/>
      <c r="M115" s="126"/>
      <c r="N115" s="126"/>
      <c r="O115" s="126"/>
      <c r="P115" s="126"/>
    </row>
    <row r="116" spans="1:16" s="127" customFormat="1" x14ac:dyDescent="0.25">
      <c r="A116" s="223">
        <v>324</v>
      </c>
      <c r="B116" s="224"/>
      <c r="C116" s="225" t="s">
        <v>108</v>
      </c>
      <c r="D116" s="230">
        <v>0</v>
      </c>
      <c r="E116" s="230">
        <v>2654</v>
      </c>
      <c r="F116" s="230">
        <v>0</v>
      </c>
      <c r="G116" s="159">
        <v>0</v>
      </c>
      <c r="H116" s="159">
        <f t="shared" si="21"/>
        <v>0</v>
      </c>
      <c r="I116" s="126"/>
      <c r="J116" s="126"/>
      <c r="K116" s="126"/>
      <c r="L116" s="126"/>
      <c r="M116" s="126"/>
      <c r="N116" s="126"/>
      <c r="O116" s="126"/>
      <c r="P116" s="126"/>
    </row>
    <row r="117" spans="1:16" s="127" customFormat="1" x14ac:dyDescent="0.25">
      <c r="A117" s="227">
        <v>3241</v>
      </c>
      <c r="B117" s="228"/>
      <c r="C117" s="229" t="s">
        <v>108</v>
      </c>
      <c r="D117" s="230">
        <v>0</v>
      </c>
      <c r="E117" s="230">
        <v>2654</v>
      </c>
      <c r="F117" s="230">
        <v>0</v>
      </c>
      <c r="G117" s="336">
        <v>0</v>
      </c>
      <c r="H117" s="60">
        <f t="shared" si="21"/>
        <v>0</v>
      </c>
      <c r="I117" s="126"/>
      <c r="J117" s="126"/>
      <c r="K117" s="126"/>
      <c r="L117" s="126"/>
      <c r="M117" s="126"/>
      <c r="N117" s="126"/>
      <c r="O117" s="126"/>
      <c r="P117" s="126"/>
    </row>
    <row r="118" spans="1:16" s="127" customFormat="1" x14ac:dyDescent="0.25">
      <c r="A118" s="123"/>
      <c r="B118" s="128" t="s">
        <v>33</v>
      </c>
      <c r="C118" s="387" t="s">
        <v>49</v>
      </c>
      <c r="D118" s="226">
        <v>21317.33</v>
      </c>
      <c r="E118" s="226">
        <v>42191</v>
      </c>
      <c r="F118" s="226">
        <v>20209.189999999999</v>
      </c>
      <c r="G118" s="159">
        <f t="shared" si="20"/>
        <v>94.801694208421011</v>
      </c>
      <c r="H118" s="159">
        <f t="shared" si="21"/>
        <v>47.899291318053614</v>
      </c>
      <c r="I118" s="126"/>
      <c r="J118" s="126"/>
      <c r="K118" s="126"/>
      <c r="L118" s="126"/>
      <c r="M118" s="126"/>
      <c r="N118" s="126"/>
      <c r="O118" s="126"/>
      <c r="P118" s="126"/>
    </row>
    <row r="119" spans="1:16" s="127" customFormat="1" x14ac:dyDescent="0.25">
      <c r="A119" s="185">
        <v>31</v>
      </c>
      <c r="B119" s="186"/>
      <c r="C119" s="187" t="s">
        <v>15</v>
      </c>
      <c r="D119" s="188">
        <v>17542.7</v>
      </c>
      <c r="E119" s="188">
        <v>25920</v>
      </c>
      <c r="F119" s="188">
        <v>16690.900000000001</v>
      </c>
      <c r="G119" s="344">
        <f t="shared" si="20"/>
        <v>95.144419046098946</v>
      </c>
      <c r="H119" s="344">
        <f t="shared" si="21"/>
        <v>64.393904320987659</v>
      </c>
      <c r="I119" s="126"/>
      <c r="J119" s="126"/>
      <c r="K119" s="126"/>
      <c r="L119" s="126"/>
      <c r="M119" s="126"/>
      <c r="N119" s="126"/>
      <c r="O119" s="126"/>
      <c r="P119" s="126"/>
    </row>
    <row r="120" spans="1:16" s="127" customFormat="1" x14ac:dyDescent="0.25">
      <c r="A120" s="58">
        <v>311</v>
      </c>
      <c r="B120" s="62"/>
      <c r="C120" s="61" t="s">
        <v>61</v>
      </c>
      <c r="D120" s="160">
        <v>11127.92</v>
      </c>
      <c r="E120" s="160">
        <v>22018</v>
      </c>
      <c r="F120" s="160">
        <v>13955.53</v>
      </c>
      <c r="G120" s="336">
        <f t="shared" si="20"/>
        <v>125.41004967684887</v>
      </c>
      <c r="H120" s="336">
        <f t="shared" si="21"/>
        <v>63.382368970842037</v>
      </c>
      <c r="I120" s="126"/>
      <c r="J120" s="126"/>
      <c r="K120" s="126"/>
      <c r="L120" s="126"/>
      <c r="M120" s="126"/>
      <c r="N120" s="126"/>
      <c r="O120" s="126"/>
      <c r="P120" s="126"/>
    </row>
    <row r="121" spans="1:16" s="127" customFormat="1" x14ac:dyDescent="0.25">
      <c r="A121" s="59">
        <v>3111</v>
      </c>
      <c r="B121" s="62"/>
      <c r="C121" s="62" t="s">
        <v>83</v>
      </c>
      <c r="D121" s="161">
        <v>11127.92</v>
      </c>
      <c r="E121" s="161">
        <v>22018</v>
      </c>
      <c r="F121" s="161">
        <v>13955.53</v>
      </c>
      <c r="G121" s="336">
        <f t="shared" si="20"/>
        <v>125.41004967684887</v>
      </c>
      <c r="H121" s="336">
        <f t="shared" si="21"/>
        <v>63.382368970842037</v>
      </c>
      <c r="I121" s="126"/>
      <c r="J121" s="126"/>
      <c r="K121" s="126"/>
      <c r="L121" s="126"/>
      <c r="M121" s="126"/>
      <c r="N121" s="126"/>
      <c r="O121" s="126"/>
      <c r="P121" s="126"/>
    </row>
    <row r="122" spans="1:16" s="127" customFormat="1" x14ac:dyDescent="0.25">
      <c r="A122" s="59" t="s">
        <v>166</v>
      </c>
      <c r="B122" s="62"/>
      <c r="C122" s="62" t="s">
        <v>64</v>
      </c>
      <c r="D122" s="161">
        <v>4578.6899999999996</v>
      </c>
      <c r="E122" s="161">
        <v>398</v>
      </c>
      <c r="F122" s="161">
        <v>432.72</v>
      </c>
      <c r="G122" s="336">
        <f t="shared" si="20"/>
        <v>9.4507380932100684</v>
      </c>
      <c r="H122" s="336">
        <f t="shared" si="21"/>
        <v>108.72361809045228</v>
      </c>
      <c r="I122" s="126"/>
      <c r="J122" s="126"/>
      <c r="K122" s="126"/>
      <c r="L122" s="126"/>
      <c r="M122" s="126"/>
      <c r="N122" s="126"/>
      <c r="O122" s="126"/>
      <c r="P122" s="126"/>
    </row>
    <row r="123" spans="1:16" s="127" customFormat="1" x14ac:dyDescent="0.25">
      <c r="A123" s="59" t="s">
        <v>94</v>
      </c>
      <c r="B123" s="62"/>
      <c r="C123" s="62" t="s">
        <v>64</v>
      </c>
      <c r="D123" s="161">
        <v>4578.6899999999996</v>
      </c>
      <c r="E123" s="161">
        <v>398</v>
      </c>
      <c r="F123" s="161">
        <v>398</v>
      </c>
      <c r="G123" s="336">
        <f t="shared" si="20"/>
        <v>8.6924425982104072</v>
      </c>
      <c r="H123" s="336">
        <f t="shared" si="21"/>
        <v>100</v>
      </c>
      <c r="I123" s="126"/>
      <c r="J123" s="126"/>
      <c r="K123" s="126"/>
      <c r="L123" s="126"/>
      <c r="M123" s="126"/>
      <c r="N123" s="126"/>
      <c r="O123" s="126"/>
      <c r="P123" s="126"/>
    </row>
    <row r="124" spans="1:16" s="127" customFormat="1" x14ac:dyDescent="0.25">
      <c r="A124" s="59" t="s">
        <v>167</v>
      </c>
      <c r="B124" s="62"/>
      <c r="C124" s="62" t="s">
        <v>62</v>
      </c>
      <c r="D124" s="161">
        <v>1836.1</v>
      </c>
      <c r="E124" s="161">
        <v>3504</v>
      </c>
      <c r="F124" s="161">
        <v>2302.65</v>
      </c>
      <c r="G124" s="336">
        <f t="shared" si="20"/>
        <v>125.40983606557378</v>
      </c>
      <c r="H124" s="60">
        <f t="shared" si="21"/>
        <v>65.714897260273972</v>
      </c>
      <c r="I124" s="126"/>
      <c r="J124" s="126"/>
      <c r="K124" s="126"/>
      <c r="L124" s="126"/>
      <c r="M124" s="126"/>
      <c r="N124" s="126"/>
      <c r="O124" s="126"/>
      <c r="P124" s="126"/>
    </row>
    <row r="125" spans="1:16" s="127" customFormat="1" x14ac:dyDescent="0.25">
      <c r="A125" s="59" t="s">
        <v>168</v>
      </c>
      <c r="B125" s="62"/>
      <c r="C125" s="62" t="s">
        <v>169</v>
      </c>
      <c r="D125" s="161">
        <v>1836.1</v>
      </c>
      <c r="E125" s="161">
        <v>3504</v>
      </c>
      <c r="F125" s="161">
        <v>2302.65</v>
      </c>
      <c r="G125" s="336">
        <f t="shared" si="20"/>
        <v>125.40983606557378</v>
      </c>
      <c r="H125" s="60">
        <f t="shared" si="21"/>
        <v>65.714897260273972</v>
      </c>
      <c r="I125" s="126"/>
      <c r="J125" s="126"/>
      <c r="K125" s="126"/>
      <c r="L125" s="126"/>
      <c r="M125" s="126"/>
      <c r="N125" s="126"/>
      <c r="O125" s="126"/>
      <c r="P125" s="126"/>
    </row>
    <row r="126" spans="1:16" s="127" customFormat="1" x14ac:dyDescent="0.25">
      <c r="A126" s="185">
        <v>32</v>
      </c>
      <c r="B126" s="186"/>
      <c r="C126" s="187" t="s">
        <v>16</v>
      </c>
      <c r="D126" s="188">
        <v>3774.76</v>
      </c>
      <c r="E126" s="188">
        <v>16271</v>
      </c>
      <c r="F126" s="188">
        <v>3518.29</v>
      </c>
      <c r="G126" s="344">
        <f t="shared" si="20"/>
        <v>93.205660757240196</v>
      </c>
      <c r="H126" s="344">
        <f t="shared" si="21"/>
        <v>21.623071722696821</v>
      </c>
      <c r="I126" s="126"/>
      <c r="J126" s="126"/>
      <c r="K126" s="126"/>
      <c r="L126" s="126"/>
      <c r="M126" s="126"/>
      <c r="N126" s="126"/>
      <c r="O126" s="126"/>
      <c r="P126" s="126"/>
    </row>
    <row r="127" spans="1:16" s="127" customFormat="1" x14ac:dyDescent="0.25">
      <c r="A127" s="137" t="s">
        <v>159</v>
      </c>
      <c r="B127" s="129"/>
      <c r="C127" s="138" t="s">
        <v>65</v>
      </c>
      <c r="D127" s="164">
        <v>982.29</v>
      </c>
      <c r="E127" s="164">
        <v>3320</v>
      </c>
      <c r="F127" s="164">
        <v>1321.05</v>
      </c>
      <c r="G127" s="344">
        <f t="shared" si="20"/>
        <v>134.48676052896801</v>
      </c>
      <c r="H127" s="344">
        <f t="shared" si="21"/>
        <v>39.790662650602407</v>
      </c>
      <c r="I127" s="126"/>
      <c r="J127" s="126"/>
      <c r="K127" s="126"/>
      <c r="L127" s="126"/>
      <c r="M127" s="126"/>
      <c r="N127" s="126"/>
      <c r="O127" s="126"/>
      <c r="P127" s="126"/>
    </row>
    <row r="128" spans="1:16" s="127" customFormat="1" x14ac:dyDescent="0.25">
      <c r="A128" s="141" t="s">
        <v>87</v>
      </c>
      <c r="B128" s="142"/>
      <c r="C128" s="143" t="s">
        <v>170</v>
      </c>
      <c r="D128" s="169">
        <v>982.29</v>
      </c>
      <c r="E128" s="169">
        <v>3320</v>
      </c>
      <c r="F128" s="169">
        <v>1321.05</v>
      </c>
      <c r="G128" s="346">
        <f t="shared" si="20"/>
        <v>134.48676052896801</v>
      </c>
      <c r="H128" s="165">
        <f t="shared" si="21"/>
        <v>39.790662650602407</v>
      </c>
      <c r="I128" s="126"/>
      <c r="J128" s="126"/>
      <c r="K128" s="126"/>
      <c r="L128" s="126"/>
      <c r="M128" s="126"/>
      <c r="N128" s="126"/>
      <c r="O128" s="126"/>
      <c r="P128" s="126"/>
    </row>
    <row r="129" spans="1:16" s="127" customFormat="1" x14ac:dyDescent="0.25">
      <c r="A129" s="58">
        <v>322</v>
      </c>
      <c r="B129" s="61"/>
      <c r="C129" s="61" t="s">
        <v>66</v>
      </c>
      <c r="D129" s="162">
        <v>2338.9299999999998</v>
      </c>
      <c r="E129" s="162">
        <v>7386</v>
      </c>
      <c r="F129" s="162">
        <v>1559.74</v>
      </c>
      <c r="G129" s="159">
        <f t="shared" si="20"/>
        <v>66.686048748786845</v>
      </c>
      <c r="H129" s="159">
        <f t="shared" si="21"/>
        <v>21.117519631735714</v>
      </c>
      <c r="I129" s="126"/>
      <c r="J129" s="126"/>
      <c r="K129" s="126"/>
      <c r="L129" s="126"/>
      <c r="M129" s="126"/>
      <c r="N129" s="126"/>
      <c r="O129" s="126"/>
      <c r="P129" s="126"/>
    </row>
    <row r="130" spans="1:16" s="85" customFormat="1" x14ac:dyDescent="0.25">
      <c r="A130" s="59" t="s">
        <v>88</v>
      </c>
      <c r="B130" s="62"/>
      <c r="C130" s="62" t="s">
        <v>70</v>
      </c>
      <c r="D130" s="163">
        <v>0</v>
      </c>
      <c r="E130" s="163">
        <v>198</v>
      </c>
      <c r="F130" s="163">
        <v>0</v>
      </c>
      <c r="G130" s="336">
        <v>0</v>
      </c>
      <c r="H130" s="336">
        <v>0</v>
      </c>
      <c r="I130" s="84"/>
      <c r="J130" s="84"/>
      <c r="K130" s="84"/>
      <c r="L130" s="84"/>
      <c r="M130" s="84"/>
      <c r="N130" s="84"/>
      <c r="O130" s="84"/>
      <c r="P130" s="84"/>
    </row>
    <row r="131" spans="1:16" s="88" customFormat="1" x14ac:dyDescent="0.25">
      <c r="A131" s="59" t="s">
        <v>89</v>
      </c>
      <c r="B131" s="62"/>
      <c r="C131" s="62" t="s">
        <v>90</v>
      </c>
      <c r="D131" s="163">
        <v>2338.9299999999998</v>
      </c>
      <c r="E131" s="163">
        <v>6838</v>
      </c>
      <c r="F131" s="163">
        <v>1559.74</v>
      </c>
      <c r="G131" s="336">
        <f t="shared" si="20"/>
        <v>66.686048748786845</v>
      </c>
      <c r="H131" s="336">
        <f t="shared" si="21"/>
        <v>22.809885931558934</v>
      </c>
      <c r="I131" s="87"/>
      <c r="J131" s="87"/>
      <c r="K131" s="87"/>
      <c r="L131" s="87"/>
      <c r="M131" s="87"/>
      <c r="N131" s="87"/>
      <c r="O131" s="87"/>
      <c r="P131" s="87"/>
    </row>
    <row r="132" spans="1:16" s="88" customFormat="1" x14ac:dyDescent="0.25">
      <c r="A132" s="59" t="s">
        <v>171</v>
      </c>
      <c r="B132" s="62"/>
      <c r="C132" s="63" t="s">
        <v>142</v>
      </c>
      <c r="D132" s="163">
        <v>0</v>
      </c>
      <c r="E132" s="163">
        <v>350</v>
      </c>
      <c r="F132" s="163">
        <v>0</v>
      </c>
      <c r="G132" s="336">
        <v>0</v>
      </c>
      <c r="H132" s="336">
        <f t="shared" si="21"/>
        <v>0</v>
      </c>
      <c r="I132" s="87"/>
      <c r="J132" s="87"/>
      <c r="K132" s="87"/>
      <c r="L132" s="87"/>
      <c r="M132" s="87"/>
      <c r="N132" s="87"/>
      <c r="O132" s="87"/>
      <c r="P132" s="87"/>
    </row>
    <row r="133" spans="1:16" s="88" customFormat="1" x14ac:dyDescent="0.25">
      <c r="A133" s="155" t="s">
        <v>172</v>
      </c>
      <c r="B133" s="156"/>
      <c r="C133" s="157" t="s">
        <v>59</v>
      </c>
      <c r="D133" s="163">
        <v>359.97</v>
      </c>
      <c r="E133" s="163">
        <v>3707</v>
      </c>
      <c r="F133" s="163">
        <v>581.17999999999995</v>
      </c>
      <c r="G133" s="159">
        <f t="shared" si="20"/>
        <v>161.45234325082643</v>
      </c>
      <c r="H133" s="159">
        <f t="shared" si="21"/>
        <v>15.677906663069866</v>
      </c>
      <c r="I133" s="87"/>
      <c r="J133" s="87"/>
      <c r="K133" s="87"/>
      <c r="L133" s="87"/>
      <c r="M133" s="87"/>
      <c r="N133" s="87"/>
      <c r="O133" s="87"/>
      <c r="P133" s="87"/>
    </row>
    <row r="134" spans="1:16" s="88" customFormat="1" x14ac:dyDescent="0.25">
      <c r="A134" s="166" t="s">
        <v>97</v>
      </c>
      <c r="B134" s="167"/>
      <c r="C134" s="168" t="s">
        <v>173</v>
      </c>
      <c r="D134" s="163">
        <v>0</v>
      </c>
      <c r="E134" s="163">
        <v>1442</v>
      </c>
      <c r="F134" s="163">
        <v>222.24</v>
      </c>
      <c r="G134" s="336">
        <v>0</v>
      </c>
      <c r="H134" s="336">
        <f t="shared" si="21"/>
        <v>15.411927877947296</v>
      </c>
      <c r="I134" s="87"/>
      <c r="J134" s="87"/>
      <c r="K134" s="87"/>
      <c r="L134" s="87"/>
      <c r="M134" s="87"/>
      <c r="N134" s="87"/>
      <c r="O134" s="87"/>
      <c r="P134" s="87"/>
    </row>
    <row r="135" spans="1:16" s="88" customFormat="1" x14ac:dyDescent="0.25">
      <c r="A135" s="166" t="s">
        <v>174</v>
      </c>
      <c r="B135" s="167"/>
      <c r="C135" s="168" t="s">
        <v>75</v>
      </c>
      <c r="D135" s="163">
        <v>215.67</v>
      </c>
      <c r="E135" s="163">
        <v>996</v>
      </c>
      <c r="F135" s="163">
        <v>199.06</v>
      </c>
      <c r="G135" s="336">
        <f t="shared" si="20"/>
        <v>92.298418880697369</v>
      </c>
      <c r="H135" s="336">
        <f t="shared" si="21"/>
        <v>19.985943775100402</v>
      </c>
      <c r="I135" s="87"/>
      <c r="J135" s="87"/>
      <c r="K135" s="87"/>
      <c r="L135" s="87"/>
      <c r="M135" s="87"/>
      <c r="N135" s="87"/>
      <c r="O135" s="87"/>
      <c r="P135" s="87"/>
    </row>
    <row r="136" spans="1:16" s="88" customFormat="1" x14ac:dyDescent="0.25">
      <c r="A136" s="166" t="s">
        <v>175</v>
      </c>
      <c r="B136" s="167"/>
      <c r="C136" s="168" t="s">
        <v>73</v>
      </c>
      <c r="D136" s="163">
        <v>0</v>
      </c>
      <c r="E136" s="163">
        <v>270</v>
      </c>
      <c r="F136" s="163">
        <v>0</v>
      </c>
      <c r="G136" s="336">
        <v>0</v>
      </c>
      <c r="H136" s="336">
        <f t="shared" si="21"/>
        <v>0</v>
      </c>
      <c r="I136" s="87"/>
      <c r="J136" s="87"/>
      <c r="K136" s="87"/>
      <c r="L136" s="87"/>
      <c r="M136" s="87"/>
      <c r="N136" s="87"/>
      <c r="O136" s="87"/>
      <c r="P136" s="87"/>
    </row>
    <row r="137" spans="1:16" s="88" customFormat="1" x14ac:dyDescent="0.25">
      <c r="A137" s="166" t="s">
        <v>101</v>
      </c>
      <c r="B137" s="167"/>
      <c r="C137" s="168" t="s">
        <v>102</v>
      </c>
      <c r="D137" s="163">
        <v>144.30000000000001</v>
      </c>
      <c r="E137" s="163">
        <v>199</v>
      </c>
      <c r="F137" s="163">
        <v>159.88</v>
      </c>
      <c r="G137" s="336">
        <f t="shared" si="20"/>
        <v>110.79695079695078</v>
      </c>
      <c r="H137" s="336">
        <f t="shared" si="21"/>
        <v>80.341708542713562</v>
      </c>
      <c r="I137" s="87"/>
      <c r="J137" s="87"/>
      <c r="K137" s="87"/>
      <c r="L137" s="87"/>
      <c r="M137" s="87"/>
      <c r="N137" s="87"/>
      <c r="O137" s="87"/>
      <c r="P137" s="87"/>
    </row>
    <row r="138" spans="1:16" s="88" customFormat="1" x14ac:dyDescent="0.25">
      <c r="A138" s="166" t="s">
        <v>103</v>
      </c>
      <c r="B138" s="167"/>
      <c r="C138" s="168" t="s">
        <v>74</v>
      </c>
      <c r="D138" s="163">
        <v>0</v>
      </c>
      <c r="E138" s="163">
        <v>800</v>
      </c>
      <c r="F138" s="163">
        <v>0</v>
      </c>
      <c r="G138" s="336">
        <v>0</v>
      </c>
      <c r="H138" s="336">
        <f t="shared" si="21"/>
        <v>0</v>
      </c>
      <c r="I138" s="87"/>
      <c r="J138" s="87"/>
      <c r="K138" s="87"/>
      <c r="L138" s="87"/>
      <c r="M138" s="87"/>
      <c r="N138" s="87"/>
      <c r="O138" s="87"/>
      <c r="P138" s="87"/>
    </row>
    <row r="139" spans="1:16" s="88" customFormat="1" x14ac:dyDescent="0.25">
      <c r="A139" s="155" t="s">
        <v>139</v>
      </c>
      <c r="B139" s="156"/>
      <c r="C139" s="157" t="s">
        <v>67</v>
      </c>
      <c r="D139" s="163">
        <v>93.57</v>
      </c>
      <c r="E139" s="163">
        <v>1858</v>
      </c>
      <c r="F139" s="163">
        <v>56.32</v>
      </c>
      <c r="G139" s="159">
        <f>SUM(F139/D139*100)</f>
        <v>60.190231911937587</v>
      </c>
      <c r="H139" s="159">
        <f t="shared" si="21"/>
        <v>3.0312163616792249</v>
      </c>
      <c r="I139" s="87"/>
      <c r="J139" s="87"/>
      <c r="K139" s="87"/>
      <c r="L139" s="87"/>
      <c r="M139" s="87"/>
      <c r="N139" s="87"/>
      <c r="O139" s="87"/>
      <c r="P139" s="87"/>
    </row>
    <row r="140" spans="1:16" s="88" customFormat="1" x14ac:dyDescent="0.25">
      <c r="A140" s="166" t="s">
        <v>176</v>
      </c>
      <c r="B140" s="167"/>
      <c r="C140" s="168" t="s">
        <v>146</v>
      </c>
      <c r="D140" s="163">
        <v>0</v>
      </c>
      <c r="E140" s="163">
        <v>929</v>
      </c>
      <c r="F140" s="163">
        <v>0</v>
      </c>
      <c r="G140" s="336">
        <v>0</v>
      </c>
      <c r="H140" s="60">
        <f t="shared" si="21"/>
        <v>0</v>
      </c>
      <c r="I140" s="87"/>
      <c r="J140" s="87"/>
      <c r="K140" s="87"/>
      <c r="L140" s="87"/>
      <c r="M140" s="87"/>
      <c r="N140" s="87"/>
      <c r="O140" s="87"/>
      <c r="P140" s="87"/>
    </row>
    <row r="141" spans="1:16" s="88" customFormat="1" x14ac:dyDescent="0.25">
      <c r="A141" s="166" t="s">
        <v>104</v>
      </c>
      <c r="B141" s="167"/>
      <c r="C141" s="168" t="s">
        <v>105</v>
      </c>
      <c r="D141" s="163">
        <v>85.61</v>
      </c>
      <c r="E141" s="163">
        <v>664</v>
      </c>
      <c r="F141" s="163">
        <v>0</v>
      </c>
      <c r="G141" s="336">
        <f t="shared" si="20"/>
        <v>0</v>
      </c>
      <c r="H141" s="60">
        <f t="shared" si="21"/>
        <v>0</v>
      </c>
      <c r="I141" s="87"/>
      <c r="J141" s="87"/>
      <c r="K141" s="87"/>
      <c r="L141" s="87"/>
      <c r="M141" s="87"/>
      <c r="N141" s="87"/>
      <c r="O141" s="87"/>
      <c r="P141" s="87"/>
    </row>
    <row r="142" spans="1:16" s="88" customFormat="1" x14ac:dyDescent="0.25">
      <c r="A142" s="166" t="s">
        <v>107</v>
      </c>
      <c r="B142" s="167"/>
      <c r="C142" s="168" t="s">
        <v>67</v>
      </c>
      <c r="D142" s="163">
        <v>7.96</v>
      </c>
      <c r="E142" s="163">
        <v>265</v>
      </c>
      <c r="F142" s="163">
        <v>56.32</v>
      </c>
      <c r="G142" s="336">
        <f t="shared" si="20"/>
        <v>707.53768844221111</v>
      </c>
      <c r="H142" s="60">
        <f t="shared" si="21"/>
        <v>21.252830188679244</v>
      </c>
      <c r="I142" s="87"/>
      <c r="J142" s="87"/>
      <c r="K142" s="87"/>
      <c r="L142" s="87"/>
      <c r="M142" s="87"/>
      <c r="N142" s="87"/>
      <c r="O142" s="87"/>
      <c r="P142" s="87"/>
    </row>
    <row r="143" spans="1:16" s="88" customFormat="1" x14ac:dyDescent="0.25">
      <c r="A143" s="71"/>
      <c r="B143" s="72" t="s">
        <v>153</v>
      </c>
      <c r="C143" s="73" t="s">
        <v>50</v>
      </c>
      <c r="D143" s="170">
        <v>7393.26</v>
      </c>
      <c r="E143" s="170">
        <v>17884</v>
      </c>
      <c r="F143" s="170">
        <v>12851.79</v>
      </c>
      <c r="G143" s="335">
        <f t="shared" si="20"/>
        <v>173.83116514230531</v>
      </c>
      <c r="H143" s="335">
        <f t="shared" si="21"/>
        <v>71.861943636770292</v>
      </c>
      <c r="I143" s="87"/>
      <c r="J143" s="87"/>
      <c r="K143" s="87"/>
      <c r="L143" s="87"/>
      <c r="M143" s="87"/>
      <c r="N143" s="87"/>
      <c r="O143" s="87"/>
      <c r="P143" s="87"/>
    </row>
    <row r="144" spans="1:16" s="88" customFormat="1" x14ac:dyDescent="0.25">
      <c r="A144" s="121">
        <v>32</v>
      </c>
      <c r="B144" s="122"/>
      <c r="C144" s="194" t="s">
        <v>16</v>
      </c>
      <c r="D144" s="195">
        <v>7393.26</v>
      </c>
      <c r="E144" s="195">
        <v>17884</v>
      </c>
      <c r="F144" s="195">
        <v>12851.79</v>
      </c>
      <c r="G144" s="335">
        <f t="shared" si="20"/>
        <v>173.83116514230531</v>
      </c>
      <c r="H144" s="335">
        <f t="shared" si="21"/>
        <v>71.861943636770292</v>
      </c>
      <c r="I144" s="87"/>
      <c r="J144" s="87"/>
      <c r="K144" s="87"/>
      <c r="L144" s="87"/>
      <c r="M144" s="87"/>
      <c r="N144" s="87"/>
      <c r="O144" s="87"/>
      <c r="P144" s="87"/>
    </row>
    <row r="145" spans="1:16" s="88" customFormat="1" x14ac:dyDescent="0.25">
      <c r="A145" s="68">
        <v>322</v>
      </c>
      <c r="B145" s="89"/>
      <c r="C145" s="65" t="s">
        <v>66</v>
      </c>
      <c r="D145" s="160">
        <v>0</v>
      </c>
      <c r="E145" s="160">
        <v>1327</v>
      </c>
      <c r="F145" s="160">
        <v>145.28</v>
      </c>
      <c r="G145" s="336">
        <v>0</v>
      </c>
      <c r="H145" s="60">
        <f t="shared" si="21"/>
        <v>10.948003014318012</v>
      </c>
      <c r="I145" s="87"/>
      <c r="J145" s="87"/>
      <c r="K145" s="87"/>
      <c r="L145" s="87"/>
      <c r="M145" s="87"/>
      <c r="N145" s="87"/>
      <c r="O145" s="87"/>
      <c r="P145" s="87"/>
    </row>
    <row r="146" spans="1:16" s="88" customFormat="1" x14ac:dyDescent="0.25">
      <c r="A146" s="69" t="s">
        <v>88</v>
      </c>
      <c r="B146" s="90"/>
      <c r="C146" s="66" t="s">
        <v>70</v>
      </c>
      <c r="D146" s="161">
        <v>0</v>
      </c>
      <c r="E146" s="161">
        <v>929</v>
      </c>
      <c r="F146" s="161">
        <v>0</v>
      </c>
      <c r="G146" s="336">
        <v>0</v>
      </c>
      <c r="H146" s="60">
        <f t="shared" si="21"/>
        <v>0</v>
      </c>
      <c r="I146" s="87"/>
      <c r="J146" s="87"/>
      <c r="K146" s="87"/>
      <c r="L146" s="87"/>
      <c r="M146" s="87"/>
      <c r="N146" s="87"/>
      <c r="O146" s="87"/>
      <c r="P146" s="87"/>
    </row>
    <row r="147" spans="1:16" s="85" customFormat="1" ht="28.8" x14ac:dyDescent="0.25">
      <c r="A147" s="69" t="s">
        <v>91</v>
      </c>
      <c r="B147" s="90"/>
      <c r="C147" s="67" t="s">
        <v>92</v>
      </c>
      <c r="D147" s="161">
        <v>0</v>
      </c>
      <c r="E147" s="161">
        <v>398</v>
      </c>
      <c r="F147" s="161">
        <v>145.28</v>
      </c>
      <c r="G147" s="336">
        <v>0</v>
      </c>
      <c r="H147" s="60">
        <f t="shared" si="21"/>
        <v>36.502512562814069</v>
      </c>
      <c r="I147" s="84"/>
      <c r="J147" s="84"/>
      <c r="K147" s="84"/>
      <c r="L147" s="84"/>
      <c r="M147" s="84"/>
      <c r="N147" s="84"/>
      <c r="O147" s="84"/>
      <c r="P147" s="84"/>
    </row>
    <row r="148" spans="1:16" s="85" customFormat="1" x14ac:dyDescent="0.25">
      <c r="A148" s="68">
        <v>323</v>
      </c>
      <c r="B148" s="89"/>
      <c r="C148" s="65" t="s">
        <v>59</v>
      </c>
      <c r="D148" s="160">
        <v>1669.98</v>
      </c>
      <c r="E148" s="160">
        <v>3660</v>
      </c>
      <c r="F148" s="160">
        <v>4573.68</v>
      </c>
      <c r="G148" s="159">
        <f t="shared" si="20"/>
        <v>273.87633384830957</v>
      </c>
      <c r="H148" s="159">
        <v>0</v>
      </c>
      <c r="I148" s="84"/>
      <c r="J148" s="84"/>
      <c r="K148" s="84"/>
      <c r="L148" s="84"/>
      <c r="M148" s="84"/>
      <c r="N148" s="84"/>
      <c r="O148" s="84"/>
      <c r="P148" s="84"/>
    </row>
    <row r="149" spans="1:16" s="88" customFormat="1" ht="15.75" customHeight="1" x14ac:dyDescent="0.25">
      <c r="A149" s="69" t="s">
        <v>95</v>
      </c>
      <c r="B149" s="90"/>
      <c r="C149" s="66" t="s">
        <v>96</v>
      </c>
      <c r="D149" s="161">
        <v>832.84</v>
      </c>
      <c r="E149" s="161">
        <v>2200</v>
      </c>
      <c r="F149" s="161">
        <v>490</v>
      </c>
      <c r="G149" s="336">
        <f t="shared" si="20"/>
        <v>58.83483021948993</v>
      </c>
      <c r="H149" s="60">
        <f t="shared" si="21"/>
        <v>22.272727272727273</v>
      </c>
      <c r="I149" s="87"/>
      <c r="J149" s="87"/>
      <c r="K149" s="87"/>
      <c r="L149" s="87"/>
      <c r="M149" s="87"/>
      <c r="N149" s="87"/>
      <c r="O149" s="87"/>
      <c r="P149" s="87"/>
    </row>
    <row r="150" spans="1:16" s="85" customFormat="1" ht="15.75" customHeight="1" x14ac:dyDescent="0.25">
      <c r="A150" s="69" t="s">
        <v>97</v>
      </c>
      <c r="B150" s="90"/>
      <c r="C150" s="66" t="s">
        <v>98</v>
      </c>
      <c r="D150" s="161">
        <v>0</v>
      </c>
      <c r="E150" s="161">
        <v>0</v>
      </c>
      <c r="F150" s="161">
        <v>3172.5</v>
      </c>
      <c r="G150" s="336">
        <v>0</v>
      </c>
      <c r="H150" s="60">
        <v>0</v>
      </c>
      <c r="I150" s="84"/>
      <c r="J150" s="84"/>
      <c r="K150" s="84"/>
      <c r="L150" s="84"/>
      <c r="M150" s="84"/>
      <c r="N150" s="84"/>
      <c r="O150" s="84"/>
      <c r="P150" s="84"/>
    </row>
    <row r="151" spans="1:16" s="88" customFormat="1" ht="15.75" customHeight="1" x14ac:dyDescent="0.25">
      <c r="A151" s="69">
        <v>3237</v>
      </c>
      <c r="B151" s="90"/>
      <c r="C151" s="66" t="s">
        <v>73</v>
      </c>
      <c r="D151" s="161">
        <v>837.15</v>
      </c>
      <c r="E151" s="161">
        <v>0</v>
      </c>
      <c r="F151" s="161">
        <v>0</v>
      </c>
      <c r="G151" s="336">
        <f t="shared" si="20"/>
        <v>0</v>
      </c>
      <c r="H151" s="60">
        <v>0</v>
      </c>
      <c r="I151" s="87"/>
      <c r="J151" s="87"/>
      <c r="K151" s="87"/>
      <c r="L151" s="87"/>
      <c r="M151" s="87"/>
      <c r="N151" s="87"/>
      <c r="O151" s="87"/>
      <c r="P151" s="87"/>
    </row>
    <row r="152" spans="1:16" s="85" customFormat="1" x14ac:dyDescent="0.25">
      <c r="A152" s="69" t="s">
        <v>99</v>
      </c>
      <c r="B152" s="90"/>
      <c r="C152" s="66" t="s">
        <v>100</v>
      </c>
      <c r="D152" s="161">
        <v>0</v>
      </c>
      <c r="E152" s="161">
        <v>1327</v>
      </c>
      <c r="F152" s="161">
        <v>0</v>
      </c>
      <c r="G152" s="336">
        <v>0</v>
      </c>
      <c r="H152" s="60">
        <f t="shared" si="21"/>
        <v>0</v>
      </c>
      <c r="I152" s="84"/>
      <c r="J152" s="84"/>
      <c r="K152" s="84"/>
      <c r="L152" s="84"/>
      <c r="M152" s="84"/>
      <c r="N152" s="84"/>
      <c r="O152" s="84"/>
      <c r="P152" s="84"/>
    </row>
    <row r="153" spans="1:16" s="85" customFormat="1" ht="15.75" customHeight="1" x14ac:dyDescent="0.25">
      <c r="A153" s="69" t="s">
        <v>103</v>
      </c>
      <c r="B153" s="90"/>
      <c r="C153" s="66" t="s">
        <v>74</v>
      </c>
      <c r="D153" s="161">
        <v>0</v>
      </c>
      <c r="E153" s="161">
        <v>133</v>
      </c>
      <c r="F153" s="161">
        <v>911.18</v>
      </c>
      <c r="G153" s="336">
        <v>0</v>
      </c>
      <c r="H153" s="60">
        <f t="shared" si="21"/>
        <v>685.0977443609022</v>
      </c>
      <c r="I153" s="84"/>
      <c r="J153" s="84"/>
      <c r="K153" s="84"/>
      <c r="L153" s="84"/>
      <c r="M153" s="84"/>
      <c r="N153" s="84"/>
      <c r="O153" s="84"/>
      <c r="P153" s="84"/>
    </row>
    <row r="154" spans="1:16" s="85" customFormat="1" x14ac:dyDescent="0.25">
      <c r="A154" s="147">
        <v>324</v>
      </c>
      <c r="B154" s="132"/>
      <c r="C154" s="148" t="s">
        <v>108</v>
      </c>
      <c r="D154" s="160">
        <v>79.63</v>
      </c>
      <c r="E154" s="160">
        <v>1697</v>
      </c>
      <c r="F154" s="160">
        <v>1549.9</v>
      </c>
      <c r="G154" s="159">
        <f t="shared" si="20"/>
        <v>1946.3769935953787</v>
      </c>
      <c r="H154" s="159">
        <f t="shared" si="21"/>
        <v>91.33176193282263</v>
      </c>
      <c r="I154" s="84"/>
      <c r="J154" s="84"/>
      <c r="K154" s="84"/>
      <c r="L154" s="84"/>
      <c r="M154" s="84"/>
      <c r="N154" s="84"/>
      <c r="O154" s="84"/>
      <c r="P154" s="84"/>
    </row>
    <row r="155" spans="1:16" s="85" customFormat="1" x14ac:dyDescent="0.25">
      <c r="A155" s="149">
        <v>3241</v>
      </c>
      <c r="B155" s="135"/>
      <c r="C155" s="150" t="s">
        <v>108</v>
      </c>
      <c r="D155" s="161">
        <v>79.63</v>
      </c>
      <c r="E155" s="161">
        <v>1697</v>
      </c>
      <c r="F155" s="161">
        <v>1549.9</v>
      </c>
      <c r="G155" s="336">
        <f t="shared" si="20"/>
        <v>1946.3769935953787</v>
      </c>
      <c r="H155" s="60">
        <f t="shared" si="21"/>
        <v>91.33176193282263</v>
      </c>
      <c r="I155" s="84"/>
      <c r="J155" s="84"/>
      <c r="K155" s="84"/>
      <c r="L155" s="84"/>
      <c r="M155" s="84"/>
      <c r="N155" s="84"/>
      <c r="O155" s="84"/>
      <c r="P155" s="84"/>
    </row>
    <row r="156" spans="1:16" s="88" customFormat="1" ht="15.75" customHeight="1" x14ac:dyDescent="0.25">
      <c r="A156" s="68">
        <v>329</v>
      </c>
      <c r="B156" s="89"/>
      <c r="C156" s="65" t="s">
        <v>67</v>
      </c>
      <c r="D156" s="160">
        <v>5643.64</v>
      </c>
      <c r="E156" s="160">
        <v>11200</v>
      </c>
      <c r="F156" s="160">
        <v>6582.93</v>
      </c>
      <c r="G156" s="159">
        <f t="shared" si="20"/>
        <v>116.64333657001509</v>
      </c>
      <c r="H156" s="60">
        <f t="shared" si="21"/>
        <v>58.776160714285716</v>
      </c>
      <c r="I156" s="87"/>
      <c r="J156" s="87"/>
      <c r="K156" s="87"/>
      <c r="L156" s="87"/>
      <c r="M156" s="87"/>
      <c r="N156" s="87"/>
      <c r="O156" s="87"/>
      <c r="P156" s="87"/>
    </row>
    <row r="157" spans="1:16" s="85" customFormat="1" ht="15.75" customHeight="1" x14ac:dyDescent="0.25">
      <c r="A157" s="80" t="s">
        <v>107</v>
      </c>
      <c r="B157" s="90"/>
      <c r="C157" s="81" t="s">
        <v>67</v>
      </c>
      <c r="D157" s="161">
        <v>5643.64</v>
      </c>
      <c r="E157" s="161">
        <v>11200</v>
      </c>
      <c r="F157" s="161">
        <v>6582.93</v>
      </c>
      <c r="G157" s="159">
        <f t="shared" si="20"/>
        <v>116.64333657001509</v>
      </c>
      <c r="H157" s="60">
        <f t="shared" si="21"/>
        <v>58.776160714285716</v>
      </c>
      <c r="I157" s="84"/>
      <c r="J157" s="84"/>
      <c r="K157" s="84"/>
      <c r="L157" s="84"/>
      <c r="M157" s="84"/>
      <c r="N157" s="84"/>
      <c r="O157" s="84"/>
      <c r="P157" s="84"/>
    </row>
    <row r="158" spans="1:16" s="85" customFormat="1" ht="15.75" customHeight="1" x14ac:dyDescent="0.25">
      <c r="A158" s="71"/>
      <c r="B158" s="72" t="s">
        <v>154</v>
      </c>
      <c r="C158" s="73" t="s">
        <v>155</v>
      </c>
      <c r="D158" s="175">
        <v>2328.52</v>
      </c>
      <c r="E158" s="175">
        <v>50400</v>
      </c>
      <c r="F158" s="170">
        <v>0</v>
      </c>
      <c r="G158" s="345">
        <f t="shared" si="20"/>
        <v>0</v>
      </c>
      <c r="H158" s="334">
        <f t="shared" si="21"/>
        <v>0</v>
      </c>
      <c r="I158" s="84"/>
      <c r="J158" s="84"/>
      <c r="K158" s="84"/>
      <c r="L158" s="84"/>
      <c r="M158" s="84"/>
      <c r="N158" s="84"/>
      <c r="O158" s="84"/>
      <c r="P158" s="84"/>
    </row>
    <row r="159" spans="1:16" s="85" customFormat="1" ht="15.75" customHeight="1" x14ac:dyDescent="0.25">
      <c r="A159" s="183">
        <v>31</v>
      </c>
      <c r="B159" s="191"/>
      <c r="C159" s="192" t="s">
        <v>15</v>
      </c>
      <c r="D159" s="189">
        <v>2328.52</v>
      </c>
      <c r="E159" s="193">
        <v>0</v>
      </c>
      <c r="F159" s="193">
        <v>0</v>
      </c>
      <c r="G159" s="344">
        <f t="shared" si="20"/>
        <v>0</v>
      </c>
      <c r="H159" s="165">
        <v>0</v>
      </c>
      <c r="I159" s="84"/>
      <c r="J159" s="84"/>
      <c r="K159" s="84"/>
      <c r="L159" s="84"/>
      <c r="M159" s="84"/>
      <c r="N159" s="84"/>
      <c r="O159" s="84"/>
      <c r="P159" s="84"/>
    </row>
    <row r="160" spans="1:16" s="85" customFormat="1" ht="15.75" customHeight="1" x14ac:dyDescent="0.25">
      <c r="A160" s="130">
        <v>311</v>
      </c>
      <c r="B160" s="124"/>
      <c r="C160" s="125" t="s">
        <v>150</v>
      </c>
      <c r="D160" s="174">
        <v>2328.52</v>
      </c>
      <c r="E160" s="173">
        <v>0</v>
      </c>
      <c r="F160" s="173">
        <v>0</v>
      </c>
      <c r="G160" s="159">
        <f t="shared" si="20"/>
        <v>0</v>
      </c>
      <c r="H160" s="60">
        <v>0</v>
      </c>
      <c r="I160" s="84"/>
      <c r="J160" s="84"/>
      <c r="K160" s="84"/>
      <c r="L160" s="84"/>
      <c r="M160" s="84"/>
      <c r="N160" s="84"/>
      <c r="O160" s="84"/>
      <c r="P160" s="84"/>
    </row>
    <row r="161" spans="1:16" s="85" customFormat="1" x14ac:dyDescent="0.25">
      <c r="A161" s="130">
        <v>3111</v>
      </c>
      <c r="B161" s="124"/>
      <c r="C161" s="125" t="s">
        <v>83</v>
      </c>
      <c r="D161" s="174">
        <v>2328.52</v>
      </c>
      <c r="E161" s="173">
        <v>0</v>
      </c>
      <c r="F161" s="173">
        <v>0</v>
      </c>
      <c r="G161" s="159">
        <f t="shared" si="20"/>
        <v>0</v>
      </c>
      <c r="H161" s="60">
        <v>0</v>
      </c>
      <c r="I161" s="84"/>
      <c r="J161" s="84"/>
      <c r="K161" s="84"/>
      <c r="L161" s="84"/>
      <c r="M161" s="84"/>
      <c r="N161" s="84"/>
      <c r="O161" s="84"/>
      <c r="P161" s="84"/>
    </row>
    <row r="162" spans="1:16" s="85" customFormat="1" ht="15.75" customHeight="1" x14ac:dyDescent="0.25">
      <c r="A162" s="185">
        <v>32</v>
      </c>
      <c r="B162" s="186"/>
      <c r="C162" s="187" t="s">
        <v>16</v>
      </c>
      <c r="D162" s="188">
        <v>0</v>
      </c>
      <c r="E162" s="188">
        <v>50400</v>
      </c>
      <c r="F162" s="188">
        <v>0</v>
      </c>
      <c r="G162" s="344">
        <v>0</v>
      </c>
      <c r="H162" s="165">
        <f t="shared" si="21"/>
        <v>0</v>
      </c>
      <c r="I162" s="84"/>
      <c r="J162" s="84"/>
      <c r="K162" s="84"/>
      <c r="L162" s="84"/>
      <c r="M162" s="84"/>
      <c r="N162" s="84"/>
      <c r="O162" s="84"/>
      <c r="P162" s="84"/>
    </row>
    <row r="163" spans="1:16" s="85" customFormat="1" x14ac:dyDescent="0.25">
      <c r="A163" s="6">
        <v>321</v>
      </c>
      <c r="B163" s="89"/>
      <c r="C163" s="65" t="s">
        <v>65</v>
      </c>
      <c r="D163" s="171">
        <f>SUM(D164)</f>
        <v>0</v>
      </c>
      <c r="E163" s="171">
        <v>40500</v>
      </c>
      <c r="F163" s="171">
        <v>0</v>
      </c>
      <c r="G163" s="159">
        <v>0</v>
      </c>
      <c r="H163" s="60">
        <f t="shared" si="21"/>
        <v>0</v>
      </c>
      <c r="I163" s="84"/>
      <c r="J163" s="84"/>
      <c r="K163" s="84"/>
      <c r="L163" s="84"/>
      <c r="M163" s="84"/>
      <c r="N163" s="84"/>
      <c r="O163" s="84"/>
      <c r="P163" s="84"/>
    </row>
    <row r="164" spans="1:16" s="85" customFormat="1" ht="15.75" customHeight="1" x14ac:dyDescent="0.25">
      <c r="A164" s="64" t="s">
        <v>85</v>
      </c>
      <c r="B164" s="89"/>
      <c r="C164" s="66" t="s">
        <v>86</v>
      </c>
      <c r="D164" s="172">
        <v>0</v>
      </c>
      <c r="E164" s="172">
        <v>40500</v>
      </c>
      <c r="F164" s="172">
        <v>0</v>
      </c>
      <c r="G164" s="159">
        <v>0</v>
      </c>
      <c r="H164" s="60">
        <f t="shared" si="21"/>
        <v>0</v>
      </c>
      <c r="I164" s="84"/>
      <c r="J164" s="84"/>
      <c r="K164" s="84"/>
      <c r="L164" s="84"/>
      <c r="M164" s="84"/>
      <c r="N164" s="84"/>
      <c r="O164" s="84"/>
      <c r="P164" s="84"/>
    </row>
    <row r="165" spans="1:16" s="85" customFormat="1" ht="15.75" customHeight="1" x14ac:dyDescent="0.25">
      <c r="A165" s="6">
        <v>324</v>
      </c>
      <c r="B165" s="89"/>
      <c r="C165" s="70" t="s">
        <v>108</v>
      </c>
      <c r="D165" s="171">
        <f>SUM(D166)</f>
        <v>0</v>
      </c>
      <c r="E165" s="171">
        <v>6600</v>
      </c>
      <c r="F165" s="171">
        <v>0</v>
      </c>
      <c r="G165" s="159">
        <v>0</v>
      </c>
      <c r="H165" s="60">
        <f t="shared" si="21"/>
        <v>0</v>
      </c>
      <c r="I165" s="84"/>
      <c r="J165" s="84"/>
      <c r="K165" s="84"/>
      <c r="L165" s="84"/>
      <c r="M165" s="84"/>
      <c r="N165" s="84"/>
      <c r="O165" s="84"/>
      <c r="P165" s="84"/>
    </row>
    <row r="166" spans="1:16" s="85" customFormat="1" ht="15.75" customHeight="1" x14ac:dyDescent="0.25">
      <c r="A166" s="64">
        <v>3241</v>
      </c>
      <c r="B166" s="89"/>
      <c r="C166" s="67" t="s">
        <v>108</v>
      </c>
      <c r="D166" s="172">
        <v>0</v>
      </c>
      <c r="E166" s="172">
        <v>6600</v>
      </c>
      <c r="F166" s="172">
        <v>0</v>
      </c>
      <c r="G166" s="159">
        <v>0</v>
      </c>
      <c r="H166" s="60">
        <f t="shared" si="21"/>
        <v>0</v>
      </c>
      <c r="I166" s="84"/>
      <c r="J166" s="84"/>
      <c r="K166" s="84"/>
      <c r="L166" s="84"/>
      <c r="M166" s="84"/>
      <c r="N166" s="84"/>
      <c r="O166" s="84"/>
      <c r="P166" s="84"/>
    </row>
    <row r="167" spans="1:16" s="85" customFormat="1" ht="15.75" customHeight="1" x14ac:dyDescent="0.25">
      <c r="A167" s="131" t="s">
        <v>139</v>
      </c>
      <c r="B167" s="132"/>
      <c r="C167" s="133" t="s">
        <v>67</v>
      </c>
      <c r="D167" s="172">
        <v>0</v>
      </c>
      <c r="E167" s="172">
        <v>3300</v>
      </c>
      <c r="F167" s="172">
        <v>0</v>
      </c>
      <c r="G167" s="159">
        <v>0</v>
      </c>
      <c r="H167" s="60">
        <f t="shared" si="21"/>
        <v>0</v>
      </c>
      <c r="I167" s="84"/>
      <c r="J167" s="84"/>
      <c r="K167" s="84"/>
      <c r="L167" s="84"/>
      <c r="M167" s="84"/>
      <c r="N167" s="84"/>
      <c r="O167" s="84"/>
      <c r="P167" s="84"/>
    </row>
    <row r="168" spans="1:16" s="85" customFormat="1" ht="15.75" customHeight="1" x14ac:dyDescent="0.25">
      <c r="A168" s="134" t="s">
        <v>107</v>
      </c>
      <c r="B168" s="135"/>
      <c r="C168" s="136" t="s">
        <v>67</v>
      </c>
      <c r="D168" s="172">
        <v>0</v>
      </c>
      <c r="E168" s="172">
        <v>3300</v>
      </c>
      <c r="F168" s="172">
        <v>0</v>
      </c>
      <c r="G168" s="159">
        <v>0</v>
      </c>
      <c r="H168" s="60">
        <f t="shared" si="21"/>
        <v>0</v>
      </c>
      <c r="I168" s="84"/>
      <c r="J168" s="84"/>
      <c r="K168" s="84"/>
      <c r="L168" s="84"/>
      <c r="M168" s="84"/>
      <c r="N168" s="84"/>
      <c r="O168" s="84"/>
      <c r="P168" s="84"/>
    </row>
    <row r="169" spans="1:16" s="88" customFormat="1" ht="15.75" customHeight="1" x14ac:dyDescent="0.25">
      <c r="A169" s="71"/>
      <c r="B169" s="72">
        <v>52</v>
      </c>
      <c r="C169" s="73" t="s">
        <v>29</v>
      </c>
      <c r="D169" s="175">
        <v>486043.48</v>
      </c>
      <c r="E169" s="175">
        <v>906506</v>
      </c>
      <c r="F169" s="175">
        <v>500942.93</v>
      </c>
      <c r="G169" s="345">
        <f t="shared" si="20"/>
        <v>103.06545620157274</v>
      </c>
      <c r="H169" s="345">
        <f t="shared" si="21"/>
        <v>55.260851003744051</v>
      </c>
      <c r="I169" s="87"/>
      <c r="J169" s="87"/>
      <c r="K169" s="87"/>
      <c r="L169" s="87"/>
      <c r="M169" s="87"/>
      <c r="N169" s="87"/>
      <c r="O169" s="87"/>
      <c r="P169" s="87"/>
    </row>
    <row r="170" spans="1:16" s="88" customFormat="1" ht="15.75" customHeight="1" x14ac:dyDescent="0.25">
      <c r="A170" s="238">
        <v>31</v>
      </c>
      <c r="B170" s="239"/>
      <c r="C170" s="240" t="s">
        <v>15</v>
      </c>
      <c r="D170" s="241">
        <v>462856.56</v>
      </c>
      <c r="E170" s="241">
        <v>895028</v>
      </c>
      <c r="F170" s="241">
        <v>492939.92</v>
      </c>
      <c r="G170" s="344">
        <f t="shared" si="20"/>
        <v>106.49949954257967</v>
      </c>
      <c r="H170" s="344">
        <f t="shared" si="21"/>
        <v>55.075363005403176</v>
      </c>
      <c r="I170" s="87"/>
      <c r="J170" s="87"/>
      <c r="K170" s="87"/>
      <c r="L170" s="87"/>
      <c r="M170" s="87"/>
      <c r="N170" s="87"/>
      <c r="O170" s="87"/>
      <c r="P170" s="87"/>
    </row>
    <row r="171" spans="1:16" s="88" customFormat="1" ht="15.75" customHeight="1" x14ac:dyDescent="0.25">
      <c r="A171" s="242">
        <v>311</v>
      </c>
      <c r="B171" s="243"/>
      <c r="C171" s="244" t="s">
        <v>150</v>
      </c>
      <c r="D171" s="245">
        <v>386179.44</v>
      </c>
      <c r="E171" s="245">
        <v>746948</v>
      </c>
      <c r="F171" s="245">
        <v>408087.14</v>
      </c>
      <c r="G171" s="159">
        <f t="shared" si="20"/>
        <v>105.67293276928467</v>
      </c>
      <c r="H171" s="159">
        <f t="shared" si="21"/>
        <v>54.633942389563941</v>
      </c>
      <c r="I171" s="87"/>
      <c r="J171" s="87"/>
      <c r="K171" s="87"/>
      <c r="L171" s="87"/>
      <c r="M171" s="87"/>
      <c r="N171" s="87"/>
      <c r="O171" s="87"/>
      <c r="P171" s="87"/>
    </row>
    <row r="172" spans="1:16" s="88" customFormat="1" ht="15.75" customHeight="1" x14ac:dyDescent="0.25">
      <c r="A172" s="246">
        <v>3111</v>
      </c>
      <c r="B172" s="247"/>
      <c r="C172" s="248" t="s">
        <v>83</v>
      </c>
      <c r="D172" s="249">
        <v>386179.44</v>
      </c>
      <c r="E172" s="249">
        <v>746948</v>
      </c>
      <c r="F172" s="249">
        <v>408087.14</v>
      </c>
      <c r="G172" s="336">
        <f t="shared" si="20"/>
        <v>105.67293276928467</v>
      </c>
      <c r="H172" s="60">
        <f t="shared" si="21"/>
        <v>54.633942389563941</v>
      </c>
      <c r="I172" s="87"/>
      <c r="J172" s="87"/>
      <c r="K172" s="87"/>
      <c r="L172" s="87"/>
      <c r="M172" s="87"/>
      <c r="N172" s="87"/>
      <c r="O172" s="87"/>
      <c r="P172" s="87"/>
    </row>
    <row r="173" spans="1:16" s="88" customFormat="1" ht="15.75" customHeight="1" x14ac:dyDescent="0.25">
      <c r="A173" s="242">
        <v>312</v>
      </c>
      <c r="B173" s="243"/>
      <c r="C173" s="244" t="s">
        <v>64</v>
      </c>
      <c r="D173" s="245">
        <v>12917.9</v>
      </c>
      <c r="E173" s="245">
        <v>22518</v>
      </c>
      <c r="F173" s="245">
        <v>17495.650000000001</v>
      </c>
      <c r="G173" s="159">
        <f t="shared" si="20"/>
        <v>135.43726147438827</v>
      </c>
      <c r="H173" s="60">
        <f t="shared" si="21"/>
        <v>77.696287414512838</v>
      </c>
      <c r="I173" s="87"/>
      <c r="J173" s="87"/>
      <c r="K173" s="87"/>
      <c r="L173" s="87"/>
      <c r="M173" s="87"/>
      <c r="N173" s="87"/>
      <c r="O173" s="87"/>
      <c r="P173" s="87"/>
    </row>
    <row r="174" spans="1:16" s="85" customFormat="1" ht="15.75" customHeight="1" x14ac:dyDescent="0.25">
      <c r="A174" s="246">
        <v>3121</v>
      </c>
      <c r="B174" s="247"/>
      <c r="C174" s="248" t="s">
        <v>64</v>
      </c>
      <c r="D174" s="249">
        <v>12917.9</v>
      </c>
      <c r="E174" s="249">
        <v>22518</v>
      </c>
      <c r="F174" s="249">
        <v>17495.650000000001</v>
      </c>
      <c r="G174" s="336">
        <f t="shared" si="20"/>
        <v>135.43726147438827</v>
      </c>
      <c r="H174" s="60">
        <f t="shared" si="21"/>
        <v>77.696287414512838</v>
      </c>
      <c r="I174" s="84"/>
      <c r="J174" s="84"/>
      <c r="K174" s="84"/>
      <c r="L174" s="84"/>
      <c r="M174" s="84"/>
      <c r="N174" s="84"/>
      <c r="O174" s="84"/>
      <c r="P174" s="84"/>
    </row>
    <row r="175" spans="1:16" s="95" customFormat="1" x14ac:dyDescent="0.25">
      <c r="A175" s="242">
        <v>313</v>
      </c>
      <c r="B175" s="243"/>
      <c r="C175" s="244" t="s">
        <v>62</v>
      </c>
      <c r="D175" s="245">
        <v>63759.22</v>
      </c>
      <c r="E175" s="245">
        <v>125562</v>
      </c>
      <c r="F175" s="245">
        <v>67357.13</v>
      </c>
      <c r="G175" s="159">
        <f t="shared" si="20"/>
        <v>105.64296426461929</v>
      </c>
      <c r="H175" s="159">
        <f t="shared" si="21"/>
        <v>53.644518245966147</v>
      </c>
      <c r="I175" s="94"/>
      <c r="J175" s="94"/>
      <c r="K175" s="94"/>
      <c r="L175" s="94"/>
      <c r="M175" s="94"/>
      <c r="N175" s="94"/>
      <c r="O175" s="94"/>
      <c r="P175" s="94"/>
    </row>
    <row r="176" spans="1:16" s="88" customFormat="1" x14ac:dyDescent="0.25">
      <c r="A176" s="246">
        <v>3132</v>
      </c>
      <c r="B176" s="247"/>
      <c r="C176" s="248" t="s">
        <v>157</v>
      </c>
      <c r="D176" s="249">
        <v>63415.34</v>
      </c>
      <c r="E176" s="249">
        <v>125506</v>
      </c>
      <c r="F176" s="249">
        <v>67301</v>
      </c>
      <c r="G176" s="336">
        <f t="shared" si="20"/>
        <v>106.12731872130622</v>
      </c>
      <c r="H176" s="60">
        <f t="shared" si="21"/>
        <v>53.623731136360021</v>
      </c>
      <c r="I176" s="87"/>
      <c r="J176" s="87"/>
      <c r="K176" s="87"/>
      <c r="L176" s="87"/>
      <c r="M176" s="87"/>
      <c r="N176" s="87"/>
      <c r="O176" s="87"/>
      <c r="P176" s="87"/>
    </row>
    <row r="177" spans="1:16" s="88" customFormat="1" x14ac:dyDescent="0.25">
      <c r="A177" s="246">
        <v>3133</v>
      </c>
      <c r="B177" s="247"/>
      <c r="C177" s="248" t="s">
        <v>158</v>
      </c>
      <c r="D177" s="249">
        <v>343.88</v>
      </c>
      <c r="E177" s="249">
        <v>56</v>
      </c>
      <c r="F177" s="249">
        <v>55.35</v>
      </c>
      <c r="G177" s="336">
        <f t="shared" si="20"/>
        <v>16.09573106897755</v>
      </c>
      <c r="H177" s="60">
        <f t="shared" si="21"/>
        <v>98.839285714285722</v>
      </c>
      <c r="I177" s="87"/>
      <c r="J177" s="87"/>
      <c r="K177" s="87"/>
      <c r="L177" s="87"/>
      <c r="M177" s="87"/>
      <c r="N177" s="87"/>
      <c r="O177" s="87"/>
      <c r="P177" s="87"/>
    </row>
    <row r="178" spans="1:16" s="88" customFormat="1" x14ac:dyDescent="0.25">
      <c r="A178" s="185" t="s">
        <v>187</v>
      </c>
      <c r="B178" s="186"/>
      <c r="C178" s="187" t="s">
        <v>16</v>
      </c>
      <c r="D178" s="188">
        <v>15189.76</v>
      </c>
      <c r="E178" s="188">
        <v>9847</v>
      </c>
      <c r="F178" s="188">
        <v>6613.55</v>
      </c>
      <c r="G178" s="344">
        <f t="shared" si="20"/>
        <v>43.539529261818487</v>
      </c>
      <c r="H178" s="344">
        <f t="shared" si="21"/>
        <v>67.163095358992592</v>
      </c>
      <c r="I178" s="87"/>
      <c r="J178" s="87"/>
      <c r="K178" s="87"/>
      <c r="L178" s="87"/>
      <c r="M178" s="87"/>
      <c r="N178" s="87"/>
      <c r="O178" s="87"/>
      <c r="P178" s="87"/>
    </row>
    <row r="179" spans="1:16" s="88" customFormat="1" x14ac:dyDescent="0.25">
      <c r="A179" s="137" t="s">
        <v>159</v>
      </c>
      <c r="B179" s="129"/>
      <c r="C179" s="138" t="s">
        <v>65</v>
      </c>
      <c r="D179" s="164">
        <v>0</v>
      </c>
      <c r="E179" s="164">
        <v>170</v>
      </c>
      <c r="F179" s="164">
        <v>491.2</v>
      </c>
      <c r="G179" s="159">
        <v>0</v>
      </c>
      <c r="H179" s="159">
        <f t="shared" ref="H179:H216" si="22">SUM(F179/E179*100)</f>
        <v>288.94117647058823</v>
      </c>
      <c r="I179" s="87"/>
      <c r="J179" s="87"/>
      <c r="K179" s="87"/>
      <c r="L179" s="87"/>
      <c r="M179" s="87"/>
      <c r="N179" s="87"/>
      <c r="O179" s="87"/>
      <c r="P179" s="87"/>
    </row>
    <row r="180" spans="1:16" s="88" customFormat="1" x14ac:dyDescent="0.25">
      <c r="A180" s="141" t="s">
        <v>85</v>
      </c>
      <c r="B180" s="142"/>
      <c r="C180" s="143" t="s">
        <v>86</v>
      </c>
      <c r="D180" s="169">
        <v>0</v>
      </c>
      <c r="E180" s="169">
        <v>170</v>
      </c>
      <c r="F180" s="169">
        <v>491</v>
      </c>
      <c r="G180" s="336">
        <v>0</v>
      </c>
      <c r="H180" s="60">
        <f t="shared" si="22"/>
        <v>288.8235294117647</v>
      </c>
      <c r="I180" s="87"/>
      <c r="J180" s="87"/>
      <c r="K180" s="87"/>
      <c r="L180" s="87"/>
      <c r="M180" s="87"/>
      <c r="N180" s="87"/>
      <c r="O180" s="87"/>
      <c r="P180" s="87"/>
    </row>
    <row r="181" spans="1:16" s="88" customFormat="1" x14ac:dyDescent="0.25">
      <c r="A181" s="141" t="s">
        <v>160</v>
      </c>
      <c r="B181" s="142"/>
      <c r="C181" s="143" t="s">
        <v>140</v>
      </c>
      <c r="D181" s="169">
        <v>0</v>
      </c>
      <c r="E181" s="169">
        <v>0</v>
      </c>
      <c r="F181" s="169">
        <v>60</v>
      </c>
      <c r="G181" s="336">
        <v>0</v>
      </c>
      <c r="H181" s="60">
        <v>0</v>
      </c>
      <c r="I181" s="87"/>
      <c r="J181" s="87"/>
      <c r="K181" s="87"/>
      <c r="L181" s="87"/>
      <c r="M181" s="87"/>
      <c r="N181" s="87"/>
      <c r="O181" s="87"/>
      <c r="P181" s="87"/>
    </row>
    <row r="182" spans="1:16" s="88" customFormat="1" x14ac:dyDescent="0.25">
      <c r="A182" s="144" t="s">
        <v>138</v>
      </c>
      <c r="B182" s="145"/>
      <c r="C182" s="146" t="s">
        <v>66</v>
      </c>
      <c r="D182" s="164">
        <v>0</v>
      </c>
      <c r="E182" s="164">
        <v>435</v>
      </c>
      <c r="F182" s="164">
        <v>57.09</v>
      </c>
      <c r="G182" s="159">
        <v>0</v>
      </c>
      <c r="H182" s="159">
        <f t="shared" si="22"/>
        <v>13.124137931034483</v>
      </c>
      <c r="I182" s="87"/>
      <c r="J182" s="87"/>
      <c r="K182" s="87"/>
      <c r="L182" s="87"/>
      <c r="M182" s="87"/>
      <c r="N182" s="87"/>
      <c r="O182" s="87"/>
      <c r="P182" s="87"/>
    </row>
    <row r="183" spans="1:16" s="88" customFormat="1" x14ac:dyDescent="0.25">
      <c r="A183" s="141" t="s">
        <v>88</v>
      </c>
      <c r="B183" s="142"/>
      <c r="C183" s="143" t="s">
        <v>70</v>
      </c>
      <c r="D183" s="169">
        <v>0</v>
      </c>
      <c r="E183" s="169">
        <v>235</v>
      </c>
      <c r="F183" s="169">
        <v>57.09</v>
      </c>
      <c r="G183" s="336">
        <v>0</v>
      </c>
      <c r="H183" s="60">
        <f t="shared" si="22"/>
        <v>24.293617021276599</v>
      </c>
      <c r="I183" s="87"/>
      <c r="J183" s="87"/>
      <c r="K183" s="87"/>
      <c r="L183" s="87"/>
      <c r="M183" s="87"/>
      <c r="N183" s="87"/>
      <c r="O183" s="87"/>
      <c r="P183" s="87"/>
    </row>
    <row r="184" spans="1:16" s="88" customFormat="1" x14ac:dyDescent="0.25">
      <c r="A184" s="141" t="s">
        <v>91</v>
      </c>
      <c r="B184" s="142"/>
      <c r="C184" s="143" t="s">
        <v>161</v>
      </c>
      <c r="D184" s="169">
        <v>0</v>
      </c>
      <c r="E184" s="169">
        <v>200</v>
      </c>
      <c r="F184" s="169">
        <v>0</v>
      </c>
      <c r="G184" s="336">
        <v>0</v>
      </c>
      <c r="H184" s="60">
        <f t="shared" si="22"/>
        <v>0</v>
      </c>
      <c r="I184" s="87"/>
      <c r="J184" s="87"/>
      <c r="K184" s="87"/>
      <c r="L184" s="87"/>
      <c r="M184" s="87"/>
      <c r="N184" s="87"/>
      <c r="O184" s="87"/>
      <c r="P184" s="87"/>
    </row>
    <row r="185" spans="1:16" s="88" customFormat="1" x14ac:dyDescent="0.25">
      <c r="A185" s="68">
        <v>323</v>
      </c>
      <c r="B185" s="89"/>
      <c r="C185" s="65" t="s">
        <v>110</v>
      </c>
      <c r="D185" s="162">
        <v>4008.36</v>
      </c>
      <c r="E185" s="162">
        <v>4373</v>
      </c>
      <c r="F185" s="162">
        <v>2697.45</v>
      </c>
      <c r="G185" s="159">
        <f t="shared" si="20"/>
        <v>67.295602191419917</v>
      </c>
      <c r="H185" s="159">
        <f t="shared" si="22"/>
        <v>61.684198490738616</v>
      </c>
      <c r="I185" s="87"/>
      <c r="J185" s="87"/>
      <c r="K185" s="87"/>
      <c r="L185" s="87"/>
      <c r="M185" s="87"/>
      <c r="N185" s="87"/>
      <c r="O185" s="87"/>
      <c r="P185" s="87"/>
    </row>
    <row r="186" spans="1:16" s="88" customFormat="1" x14ac:dyDescent="0.25">
      <c r="A186" s="69">
        <v>3236</v>
      </c>
      <c r="B186" s="90"/>
      <c r="C186" s="66" t="s">
        <v>72</v>
      </c>
      <c r="D186" s="163">
        <v>1197.82</v>
      </c>
      <c r="E186" s="163">
        <v>0</v>
      </c>
      <c r="F186" s="163">
        <v>0</v>
      </c>
      <c r="G186" s="336">
        <f t="shared" si="20"/>
        <v>0</v>
      </c>
      <c r="H186" s="60">
        <v>0</v>
      </c>
      <c r="I186" s="87"/>
      <c r="J186" s="87"/>
      <c r="K186" s="87"/>
      <c r="L186" s="87"/>
      <c r="M186" s="87"/>
      <c r="N186" s="87"/>
      <c r="O186" s="87"/>
      <c r="P186" s="87"/>
    </row>
    <row r="187" spans="1:16" s="88" customFormat="1" x14ac:dyDescent="0.25">
      <c r="A187" s="69">
        <v>3237</v>
      </c>
      <c r="B187" s="90"/>
      <c r="C187" s="66" t="s">
        <v>145</v>
      </c>
      <c r="D187" s="163">
        <v>2810.54</v>
      </c>
      <c r="E187" s="163">
        <v>4373</v>
      </c>
      <c r="F187" s="163">
        <v>2697.45</v>
      </c>
      <c r="G187" s="336">
        <f t="shared" ref="G187:G209" si="23">SUM(F187/D187*100)</f>
        <v>95.976218093320142</v>
      </c>
      <c r="H187" s="60">
        <f t="shared" si="22"/>
        <v>61.684198490738616</v>
      </c>
      <c r="I187" s="87"/>
      <c r="J187" s="87"/>
      <c r="K187" s="87"/>
      <c r="L187" s="87"/>
      <c r="M187" s="87"/>
      <c r="N187" s="87"/>
      <c r="O187" s="87"/>
      <c r="P187" s="87"/>
    </row>
    <row r="188" spans="1:16" s="88" customFormat="1" x14ac:dyDescent="0.25">
      <c r="A188" s="147">
        <v>329</v>
      </c>
      <c r="B188" s="132"/>
      <c r="C188" s="148" t="s">
        <v>67</v>
      </c>
      <c r="D188" s="162">
        <v>11181.4</v>
      </c>
      <c r="E188" s="162">
        <v>4869</v>
      </c>
      <c r="F188" s="162">
        <v>3367.81</v>
      </c>
      <c r="G188" s="159">
        <f t="shared" si="23"/>
        <v>30.119752446026439</v>
      </c>
      <c r="H188" s="159">
        <f t="shared" si="22"/>
        <v>69.168412405011296</v>
      </c>
      <c r="I188" s="87"/>
      <c r="J188" s="87"/>
      <c r="K188" s="87"/>
      <c r="L188" s="87"/>
      <c r="M188" s="87"/>
      <c r="N188" s="87"/>
      <c r="O188" s="87"/>
      <c r="P188" s="87"/>
    </row>
    <row r="189" spans="1:16" s="88" customFormat="1" x14ac:dyDescent="0.25">
      <c r="A189" s="69">
        <v>3295</v>
      </c>
      <c r="B189" s="90"/>
      <c r="C189" s="66" t="s">
        <v>106</v>
      </c>
      <c r="D189" s="163">
        <v>2929.86</v>
      </c>
      <c r="E189" s="163">
        <v>3365</v>
      </c>
      <c r="F189" s="163">
        <v>2013.84</v>
      </c>
      <c r="G189" s="336">
        <f t="shared" si="23"/>
        <v>68.735024881734958</v>
      </c>
      <c r="H189" s="60">
        <f t="shared" si="22"/>
        <v>59.846656760772653</v>
      </c>
      <c r="I189" s="87"/>
      <c r="J189" s="87"/>
      <c r="K189" s="87"/>
      <c r="L189" s="87"/>
      <c r="M189" s="87"/>
      <c r="N189" s="87"/>
      <c r="O189" s="87"/>
      <c r="P189" s="87"/>
    </row>
    <row r="190" spans="1:16" s="140" customFormat="1" x14ac:dyDescent="0.25">
      <c r="A190" s="69">
        <v>3296</v>
      </c>
      <c r="B190" s="90"/>
      <c r="C190" s="66" t="s">
        <v>162</v>
      </c>
      <c r="D190" s="163">
        <v>8228.81</v>
      </c>
      <c r="E190" s="163">
        <v>150</v>
      </c>
      <c r="F190" s="163">
        <v>0</v>
      </c>
      <c r="G190" s="336">
        <f t="shared" si="23"/>
        <v>0</v>
      </c>
      <c r="H190" s="60">
        <f t="shared" si="22"/>
        <v>0</v>
      </c>
      <c r="I190" s="139"/>
      <c r="J190" s="139"/>
      <c r="K190" s="139"/>
      <c r="L190" s="139"/>
      <c r="M190" s="139"/>
      <c r="N190" s="139"/>
      <c r="O190" s="139"/>
      <c r="P190" s="139"/>
    </row>
    <row r="191" spans="1:16" s="140" customFormat="1" x14ac:dyDescent="0.25">
      <c r="A191" s="69">
        <v>3299</v>
      </c>
      <c r="B191" s="90"/>
      <c r="C191" s="66" t="s">
        <v>67</v>
      </c>
      <c r="D191" s="163">
        <v>22.73</v>
      </c>
      <c r="E191" s="163">
        <v>150</v>
      </c>
      <c r="F191" s="163">
        <v>0</v>
      </c>
      <c r="G191" s="336">
        <f t="shared" si="23"/>
        <v>0</v>
      </c>
      <c r="H191" s="60">
        <f t="shared" si="22"/>
        <v>0</v>
      </c>
      <c r="I191" s="139"/>
      <c r="J191" s="139"/>
      <c r="K191" s="139"/>
      <c r="L191" s="139"/>
      <c r="M191" s="139"/>
      <c r="N191" s="139"/>
      <c r="O191" s="139"/>
      <c r="P191" s="139"/>
    </row>
    <row r="192" spans="1:16" s="140" customFormat="1" x14ac:dyDescent="0.25">
      <c r="A192" s="147">
        <v>34</v>
      </c>
      <c r="B192" s="132"/>
      <c r="C192" s="148" t="s">
        <v>18</v>
      </c>
      <c r="D192" s="163">
        <v>7997.16</v>
      </c>
      <c r="E192" s="163">
        <v>1390</v>
      </c>
      <c r="F192" s="163">
        <v>1389.46</v>
      </c>
      <c r="G192" s="159">
        <f t="shared" si="23"/>
        <v>17.374417918361019</v>
      </c>
      <c r="H192" s="60">
        <f t="shared" si="22"/>
        <v>99.961151079136684</v>
      </c>
      <c r="I192" s="139"/>
      <c r="J192" s="139"/>
      <c r="K192" s="139"/>
      <c r="L192" s="139"/>
      <c r="M192" s="139"/>
      <c r="N192" s="139"/>
      <c r="O192" s="139"/>
      <c r="P192" s="139"/>
    </row>
    <row r="193" spans="1:16" s="140" customFormat="1" x14ac:dyDescent="0.25">
      <c r="A193" s="147">
        <v>343</v>
      </c>
      <c r="B193" s="132"/>
      <c r="C193" s="148" t="s">
        <v>68</v>
      </c>
      <c r="D193" s="162">
        <v>7997.16</v>
      </c>
      <c r="E193" s="162">
        <v>1390</v>
      </c>
      <c r="F193" s="162">
        <v>1389.46</v>
      </c>
      <c r="G193" s="159">
        <f t="shared" si="23"/>
        <v>17.374417918361019</v>
      </c>
      <c r="H193" s="60">
        <f t="shared" si="22"/>
        <v>99.961151079136684</v>
      </c>
      <c r="I193" s="139"/>
      <c r="J193" s="139"/>
      <c r="K193" s="139"/>
      <c r="L193" s="139"/>
      <c r="M193" s="139"/>
      <c r="N193" s="139"/>
      <c r="O193" s="139"/>
      <c r="P193" s="139"/>
    </row>
    <row r="194" spans="1:16" s="140" customFormat="1" x14ac:dyDescent="0.25">
      <c r="A194" s="149">
        <v>3433</v>
      </c>
      <c r="B194" s="135"/>
      <c r="C194" s="150" t="s">
        <v>163</v>
      </c>
      <c r="D194" s="163">
        <v>7997.16</v>
      </c>
      <c r="E194" s="163">
        <v>1390</v>
      </c>
      <c r="F194" s="163">
        <v>1389.46</v>
      </c>
      <c r="G194" s="336">
        <f t="shared" si="23"/>
        <v>17.374417918361019</v>
      </c>
      <c r="H194" s="60">
        <f t="shared" si="22"/>
        <v>99.961151079136684</v>
      </c>
      <c r="I194" s="139"/>
      <c r="J194" s="139"/>
      <c r="K194" s="139"/>
      <c r="L194" s="139"/>
      <c r="M194" s="139"/>
      <c r="N194" s="139"/>
      <c r="O194" s="139"/>
      <c r="P194" s="139"/>
    </row>
    <row r="195" spans="1:16" s="140" customFormat="1" x14ac:dyDescent="0.25">
      <c r="A195" s="147">
        <v>38</v>
      </c>
      <c r="B195" s="132"/>
      <c r="C195" s="148" t="s">
        <v>164</v>
      </c>
      <c r="D195" s="163">
        <v>0</v>
      </c>
      <c r="E195" s="163">
        <v>241</v>
      </c>
      <c r="F195" s="163">
        <v>0</v>
      </c>
      <c r="G195" s="159">
        <v>0</v>
      </c>
      <c r="H195" s="159">
        <f t="shared" si="22"/>
        <v>0</v>
      </c>
      <c r="I195" s="139"/>
      <c r="J195" s="139"/>
      <c r="K195" s="139"/>
      <c r="L195" s="139"/>
      <c r="M195" s="139"/>
      <c r="N195" s="139"/>
      <c r="O195" s="139"/>
      <c r="P195" s="139"/>
    </row>
    <row r="196" spans="1:16" s="95" customFormat="1" ht="13.95" customHeight="1" x14ac:dyDescent="0.25">
      <c r="A196" s="147">
        <v>381</v>
      </c>
      <c r="B196" s="132"/>
      <c r="C196" s="148" t="s">
        <v>63</v>
      </c>
      <c r="D196" s="162">
        <v>0</v>
      </c>
      <c r="E196" s="162">
        <v>241</v>
      </c>
      <c r="F196" s="162">
        <v>0</v>
      </c>
      <c r="G196" s="159">
        <v>0</v>
      </c>
      <c r="H196" s="60">
        <f t="shared" si="22"/>
        <v>0</v>
      </c>
      <c r="I196" s="94"/>
      <c r="J196" s="94"/>
      <c r="K196" s="94"/>
      <c r="L196" s="94"/>
      <c r="M196" s="94"/>
      <c r="N196" s="94"/>
      <c r="O196" s="94"/>
      <c r="P196" s="94"/>
    </row>
    <row r="197" spans="1:16" s="88" customFormat="1" ht="13.95" customHeight="1" x14ac:dyDescent="0.25">
      <c r="A197" s="149">
        <v>3812</v>
      </c>
      <c r="B197" s="135"/>
      <c r="C197" s="150" t="s">
        <v>165</v>
      </c>
      <c r="D197" s="163">
        <v>0</v>
      </c>
      <c r="E197" s="163">
        <v>241</v>
      </c>
      <c r="F197" s="163">
        <v>0</v>
      </c>
      <c r="G197" s="159">
        <v>0</v>
      </c>
      <c r="H197" s="60">
        <f t="shared" si="22"/>
        <v>0</v>
      </c>
      <c r="I197" s="87"/>
      <c r="J197" s="87"/>
      <c r="K197" s="87"/>
      <c r="L197" s="87"/>
      <c r="M197" s="87"/>
      <c r="N197" s="87"/>
      <c r="O197" s="87"/>
      <c r="P197" s="87"/>
    </row>
    <row r="198" spans="1:16" s="88" customFormat="1" ht="13.95" customHeight="1" x14ac:dyDescent="0.25">
      <c r="A198" s="149"/>
      <c r="B198" s="152">
        <v>61</v>
      </c>
      <c r="C198" s="153" t="s">
        <v>52</v>
      </c>
      <c r="D198" s="190">
        <v>1754.78</v>
      </c>
      <c r="E198" s="190">
        <v>2940</v>
      </c>
      <c r="F198" s="190">
        <v>16.91</v>
      </c>
      <c r="G198" s="159">
        <f t="shared" si="23"/>
        <v>0.96365356340965824</v>
      </c>
      <c r="H198" s="159">
        <f t="shared" si="22"/>
        <v>0.57517006802721093</v>
      </c>
      <c r="I198" s="87"/>
      <c r="J198" s="87"/>
      <c r="K198" s="87"/>
      <c r="L198" s="87"/>
      <c r="M198" s="87"/>
      <c r="N198" s="87"/>
      <c r="O198" s="87"/>
      <c r="P198" s="87"/>
    </row>
    <row r="199" spans="1:16" s="88" customFormat="1" ht="13.95" customHeight="1" x14ac:dyDescent="0.25">
      <c r="A199" s="250">
        <v>32</v>
      </c>
      <c r="B199" s="251"/>
      <c r="C199" s="252" t="s">
        <v>16</v>
      </c>
      <c r="D199" s="267">
        <v>1754.78</v>
      </c>
      <c r="E199" s="267">
        <v>2940</v>
      </c>
      <c r="F199" s="267">
        <v>16.91</v>
      </c>
      <c r="G199" s="344">
        <f t="shared" si="23"/>
        <v>0.96365356340965824</v>
      </c>
      <c r="H199" s="165">
        <f t="shared" si="22"/>
        <v>0.57517006802721093</v>
      </c>
      <c r="I199" s="87"/>
      <c r="J199" s="87"/>
      <c r="K199" s="87"/>
      <c r="L199" s="87"/>
      <c r="M199" s="87"/>
      <c r="N199" s="87"/>
      <c r="O199" s="87"/>
      <c r="P199" s="87"/>
    </row>
    <row r="200" spans="1:16" s="88" customFormat="1" ht="13.95" customHeight="1" x14ac:dyDescent="0.25">
      <c r="A200" s="254">
        <v>323</v>
      </c>
      <c r="B200" s="255"/>
      <c r="C200" s="256" t="s">
        <v>59</v>
      </c>
      <c r="D200" s="257">
        <v>0</v>
      </c>
      <c r="E200" s="257">
        <v>0</v>
      </c>
      <c r="F200" s="257">
        <v>16.91</v>
      </c>
      <c r="G200" s="159">
        <v>0</v>
      </c>
      <c r="H200" s="159">
        <v>0</v>
      </c>
      <c r="I200" s="87"/>
      <c r="J200" s="87"/>
      <c r="K200" s="87"/>
      <c r="L200" s="87"/>
      <c r="M200" s="87"/>
      <c r="N200" s="87"/>
      <c r="O200" s="87"/>
      <c r="P200" s="87"/>
    </row>
    <row r="201" spans="1:16" s="88" customFormat="1" ht="13.95" customHeight="1" x14ac:dyDescent="0.25">
      <c r="A201" s="258">
        <v>3237</v>
      </c>
      <c r="B201" s="259"/>
      <c r="C201" s="260" t="s">
        <v>145</v>
      </c>
      <c r="D201" s="261">
        <v>0</v>
      </c>
      <c r="E201" s="261">
        <v>0</v>
      </c>
      <c r="F201" s="261">
        <v>0.66</v>
      </c>
      <c r="G201" s="336">
        <v>0</v>
      </c>
      <c r="H201" s="60">
        <v>0</v>
      </c>
      <c r="I201" s="87"/>
      <c r="J201" s="87"/>
      <c r="K201" s="87"/>
      <c r="L201" s="87"/>
      <c r="M201" s="87"/>
      <c r="N201" s="87"/>
      <c r="O201" s="87"/>
      <c r="P201" s="87"/>
    </row>
    <row r="202" spans="1:16" s="88" customFormat="1" ht="13.95" customHeight="1" x14ac:dyDescent="0.25">
      <c r="A202" s="254">
        <v>329</v>
      </c>
      <c r="B202" s="255"/>
      <c r="C202" s="256" t="s">
        <v>67</v>
      </c>
      <c r="D202" s="257">
        <v>1754.78</v>
      </c>
      <c r="E202" s="257">
        <v>2940</v>
      </c>
      <c r="F202" s="257">
        <v>0.66</v>
      </c>
      <c r="G202" s="159">
        <f t="shared" si="23"/>
        <v>3.7611552445320787E-2</v>
      </c>
      <c r="H202" s="159">
        <f t="shared" si="22"/>
        <v>2.2448979591836733E-2</v>
      </c>
      <c r="I202" s="87"/>
      <c r="J202" s="87"/>
      <c r="K202" s="87"/>
      <c r="L202" s="87"/>
      <c r="M202" s="87"/>
      <c r="N202" s="87"/>
      <c r="O202" s="87"/>
      <c r="P202" s="87"/>
    </row>
    <row r="203" spans="1:16" s="88" customFormat="1" ht="13.95" customHeight="1" x14ac:dyDescent="0.25">
      <c r="A203" s="258">
        <v>3299</v>
      </c>
      <c r="B203" s="259"/>
      <c r="C203" s="260" t="s">
        <v>67</v>
      </c>
      <c r="D203" s="261">
        <v>1754.78</v>
      </c>
      <c r="E203" s="261">
        <v>2940</v>
      </c>
      <c r="F203" s="261">
        <v>0.66</v>
      </c>
      <c r="G203" s="336">
        <f t="shared" si="23"/>
        <v>3.7611552445320787E-2</v>
      </c>
      <c r="H203" s="60">
        <f t="shared" si="22"/>
        <v>2.2448979591836733E-2</v>
      </c>
      <c r="I203" s="87"/>
      <c r="J203" s="87"/>
      <c r="K203" s="87"/>
      <c r="L203" s="87"/>
      <c r="M203" s="87"/>
      <c r="N203" s="87"/>
      <c r="O203" s="87"/>
      <c r="P203" s="87"/>
    </row>
    <row r="204" spans="1:16" s="88" customFormat="1" ht="13.95" customHeight="1" x14ac:dyDescent="0.25">
      <c r="A204" s="262">
        <v>4</v>
      </c>
      <c r="B204" s="263"/>
      <c r="C204" s="252" t="s">
        <v>19</v>
      </c>
      <c r="D204" s="267">
        <v>662.95</v>
      </c>
      <c r="E204" s="267">
        <v>5126</v>
      </c>
      <c r="F204" s="267">
        <v>126.36</v>
      </c>
      <c r="G204" s="159">
        <f t="shared" si="23"/>
        <v>19.060260954823139</v>
      </c>
      <c r="H204" s="159">
        <f t="shared" si="22"/>
        <v>2.4650799843932889</v>
      </c>
      <c r="I204" s="87"/>
      <c r="J204" s="87"/>
      <c r="K204" s="87"/>
      <c r="L204" s="87"/>
      <c r="M204" s="87"/>
      <c r="N204" s="87"/>
      <c r="O204" s="87"/>
      <c r="P204" s="87"/>
    </row>
    <row r="205" spans="1:16" s="88" customFormat="1" ht="13.95" customHeight="1" x14ac:dyDescent="0.25">
      <c r="A205" s="154"/>
      <c r="B205" s="152">
        <v>43</v>
      </c>
      <c r="C205" s="153" t="s">
        <v>50</v>
      </c>
      <c r="D205" s="190">
        <v>662.95</v>
      </c>
      <c r="E205" s="190">
        <v>3798</v>
      </c>
      <c r="F205" s="190">
        <v>126.36</v>
      </c>
      <c r="G205" s="159">
        <f t="shared" si="23"/>
        <v>19.060260954823139</v>
      </c>
      <c r="H205" s="159">
        <f t="shared" si="22"/>
        <v>3.3270142180094791</v>
      </c>
      <c r="I205" s="87"/>
      <c r="J205" s="87"/>
      <c r="K205" s="87"/>
      <c r="L205" s="87"/>
      <c r="M205" s="87"/>
      <c r="N205" s="87"/>
      <c r="O205" s="87"/>
      <c r="P205" s="87"/>
    </row>
    <row r="206" spans="1:16" s="88" customFormat="1" ht="13.95" customHeight="1" x14ac:dyDescent="0.25">
      <c r="A206" s="262">
        <v>42</v>
      </c>
      <c r="B206" s="263"/>
      <c r="C206" s="252" t="s">
        <v>185</v>
      </c>
      <c r="D206" s="217">
        <v>662.95</v>
      </c>
      <c r="E206" s="217">
        <v>3798</v>
      </c>
      <c r="F206" s="217">
        <v>0</v>
      </c>
      <c r="G206" s="159">
        <f t="shared" si="23"/>
        <v>0</v>
      </c>
      <c r="H206" s="159">
        <f t="shared" si="22"/>
        <v>0</v>
      </c>
      <c r="I206" s="87"/>
      <c r="J206" s="87"/>
      <c r="K206" s="87"/>
      <c r="L206" s="87"/>
      <c r="M206" s="87"/>
      <c r="N206" s="87"/>
      <c r="O206" s="87"/>
      <c r="P206" s="87"/>
    </row>
    <row r="207" spans="1:16" s="88" customFormat="1" ht="13.95" customHeight="1" x14ac:dyDescent="0.25">
      <c r="A207" s="254">
        <v>422</v>
      </c>
      <c r="B207" s="255"/>
      <c r="C207" s="256" t="s">
        <v>60</v>
      </c>
      <c r="D207" s="162">
        <v>662.95</v>
      </c>
      <c r="E207" s="162">
        <v>3553</v>
      </c>
      <c r="F207" s="162">
        <v>0</v>
      </c>
      <c r="G207" s="159">
        <f t="shared" si="23"/>
        <v>0</v>
      </c>
      <c r="H207" s="60">
        <f t="shared" si="22"/>
        <v>0</v>
      </c>
      <c r="I207" s="87"/>
      <c r="J207" s="87"/>
      <c r="K207" s="87"/>
      <c r="L207" s="87"/>
      <c r="M207" s="87"/>
      <c r="N207" s="87"/>
      <c r="O207" s="87"/>
      <c r="P207" s="87"/>
    </row>
    <row r="208" spans="1:16" s="88" customFormat="1" ht="13.95" customHeight="1" x14ac:dyDescent="0.25">
      <c r="A208" s="258">
        <v>4221</v>
      </c>
      <c r="B208" s="259"/>
      <c r="C208" s="260" t="s">
        <v>109</v>
      </c>
      <c r="D208" s="163">
        <v>0</v>
      </c>
      <c r="E208" s="163">
        <v>2206</v>
      </c>
      <c r="F208" s="163">
        <v>0</v>
      </c>
      <c r="G208" s="336">
        <v>0</v>
      </c>
      <c r="H208" s="60">
        <f t="shared" si="22"/>
        <v>0</v>
      </c>
      <c r="I208" s="87"/>
      <c r="J208" s="87"/>
      <c r="K208" s="87"/>
      <c r="L208" s="87"/>
      <c r="M208" s="87"/>
      <c r="N208" s="87"/>
      <c r="O208" s="87"/>
      <c r="P208" s="87"/>
    </row>
    <row r="209" spans="1:16" s="88" customFormat="1" ht="13.95" customHeight="1" x14ac:dyDescent="0.25">
      <c r="A209" s="258">
        <v>4223</v>
      </c>
      <c r="B209" s="259"/>
      <c r="C209" s="260" t="s">
        <v>177</v>
      </c>
      <c r="D209" s="163">
        <v>662.95</v>
      </c>
      <c r="E209" s="163">
        <v>1327</v>
      </c>
      <c r="F209" s="163">
        <v>0</v>
      </c>
      <c r="G209" s="336">
        <f t="shared" si="23"/>
        <v>0</v>
      </c>
      <c r="H209" s="60">
        <f t="shared" si="22"/>
        <v>0</v>
      </c>
      <c r="I209" s="87"/>
      <c r="J209" s="87"/>
      <c r="K209" s="87"/>
      <c r="L209" s="87"/>
      <c r="M209" s="87"/>
      <c r="N209" s="87"/>
      <c r="O209" s="87"/>
      <c r="P209" s="87"/>
    </row>
    <row r="210" spans="1:16" s="88" customFormat="1" ht="13.95" customHeight="1" x14ac:dyDescent="0.25">
      <c r="A210" s="258">
        <v>424</v>
      </c>
      <c r="B210" s="259"/>
      <c r="C210" s="260" t="s">
        <v>186</v>
      </c>
      <c r="D210" s="162">
        <v>0</v>
      </c>
      <c r="E210" s="162">
        <v>265</v>
      </c>
      <c r="F210" s="162">
        <v>126.36</v>
      </c>
      <c r="G210" s="159">
        <v>0</v>
      </c>
      <c r="H210" s="159">
        <f t="shared" si="22"/>
        <v>47.683018867924524</v>
      </c>
      <c r="I210" s="87"/>
      <c r="J210" s="87"/>
      <c r="K210" s="87"/>
      <c r="L210" s="87"/>
      <c r="M210" s="87"/>
      <c r="N210" s="87"/>
      <c r="O210" s="87"/>
      <c r="P210" s="87"/>
    </row>
    <row r="211" spans="1:16" s="88" customFormat="1" ht="13.95" customHeight="1" x14ac:dyDescent="0.25">
      <c r="A211" s="258">
        <v>4241</v>
      </c>
      <c r="B211" s="259"/>
      <c r="C211" s="260" t="s">
        <v>186</v>
      </c>
      <c r="D211" s="163">
        <v>0</v>
      </c>
      <c r="E211" s="163">
        <v>265</v>
      </c>
      <c r="F211" s="163">
        <v>126.36</v>
      </c>
      <c r="G211" s="336">
        <v>0</v>
      </c>
      <c r="H211" s="60">
        <f t="shared" si="22"/>
        <v>47.683018867924524</v>
      </c>
      <c r="I211" s="87"/>
      <c r="J211" s="87"/>
      <c r="K211" s="87"/>
      <c r="L211" s="87"/>
      <c r="M211" s="87"/>
      <c r="N211" s="87"/>
      <c r="O211" s="87"/>
      <c r="P211" s="87"/>
    </row>
    <row r="212" spans="1:16" s="88" customFormat="1" ht="13.95" customHeight="1" x14ac:dyDescent="0.25">
      <c r="A212" s="258"/>
      <c r="B212" s="152">
        <v>31</v>
      </c>
      <c r="C212" s="153" t="s">
        <v>49</v>
      </c>
      <c r="D212" s="190">
        <v>0</v>
      </c>
      <c r="E212" s="190">
        <v>1328</v>
      </c>
      <c r="F212" s="190">
        <v>0</v>
      </c>
      <c r="G212" s="159">
        <v>0</v>
      </c>
      <c r="H212" s="159">
        <f t="shared" si="22"/>
        <v>0</v>
      </c>
      <c r="I212" s="87"/>
      <c r="J212" s="87"/>
      <c r="K212" s="87"/>
      <c r="L212" s="87"/>
      <c r="M212" s="87"/>
      <c r="N212" s="87"/>
      <c r="O212" s="87"/>
      <c r="P212" s="87"/>
    </row>
    <row r="213" spans="1:16" s="88" customFormat="1" ht="13.95" customHeight="1" x14ac:dyDescent="0.25">
      <c r="A213" s="262">
        <v>42</v>
      </c>
      <c r="B213" s="263"/>
      <c r="C213" s="252" t="s">
        <v>188</v>
      </c>
      <c r="D213" s="217">
        <v>0</v>
      </c>
      <c r="E213" s="217">
        <v>1328</v>
      </c>
      <c r="F213" s="217">
        <v>0</v>
      </c>
      <c r="G213" s="159">
        <v>0</v>
      </c>
      <c r="H213" s="159">
        <f t="shared" si="22"/>
        <v>0</v>
      </c>
      <c r="I213" s="87"/>
      <c r="J213" s="87"/>
      <c r="K213" s="87"/>
      <c r="L213" s="87"/>
      <c r="M213" s="87"/>
      <c r="N213" s="87"/>
      <c r="O213" s="87"/>
      <c r="P213" s="87"/>
    </row>
    <row r="214" spans="1:16" s="88" customFormat="1" ht="13.95" customHeight="1" x14ac:dyDescent="0.25">
      <c r="A214" s="258">
        <v>422</v>
      </c>
      <c r="B214" s="259"/>
      <c r="C214" s="260" t="s">
        <v>60</v>
      </c>
      <c r="D214" s="162">
        <v>0</v>
      </c>
      <c r="E214" s="162">
        <v>1328</v>
      </c>
      <c r="F214" s="162">
        <v>0</v>
      </c>
      <c r="G214" s="159">
        <v>0</v>
      </c>
      <c r="H214" s="159">
        <f t="shared" si="22"/>
        <v>0</v>
      </c>
      <c r="I214" s="87"/>
      <c r="J214" s="87"/>
      <c r="K214" s="87"/>
      <c r="L214" s="87"/>
      <c r="M214" s="87"/>
      <c r="N214" s="87"/>
      <c r="O214" s="87"/>
      <c r="P214" s="87"/>
    </row>
    <row r="215" spans="1:16" s="88" customFormat="1" ht="13.95" customHeight="1" x14ac:dyDescent="0.25">
      <c r="A215" s="258">
        <v>4221</v>
      </c>
      <c r="B215" s="259"/>
      <c r="C215" s="260" t="s">
        <v>109</v>
      </c>
      <c r="D215" s="163">
        <v>0</v>
      </c>
      <c r="E215" s="163">
        <v>1328</v>
      </c>
      <c r="F215" s="163">
        <v>0</v>
      </c>
      <c r="G215" s="336">
        <v>0</v>
      </c>
      <c r="H215" s="60">
        <f t="shared" si="22"/>
        <v>0</v>
      </c>
      <c r="I215" s="87"/>
      <c r="J215" s="87"/>
      <c r="K215" s="87"/>
      <c r="L215" s="87"/>
      <c r="M215" s="87"/>
      <c r="N215" s="87"/>
      <c r="O215" s="87"/>
      <c r="P215" s="87"/>
    </row>
    <row r="216" spans="1:16" s="88" customFormat="1" ht="13.95" customHeight="1" x14ac:dyDescent="0.25">
      <c r="A216" s="184"/>
      <c r="B216" s="184"/>
      <c r="C216" s="184" t="s">
        <v>156</v>
      </c>
      <c r="D216" s="201">
        <v>566581.49</v>
      </c>
      <c r="E216" s="201">
        <v>1138341</v>
      </c>
      <c r="F216" s="201">
        <v>595767.16</v>
      </c>
      <c r="G216" s="346">
        <f t="shared" ref="G216" si="24">SUM(F216/D216*100)</f>
        <v>105.15118663689491</v>
      </c>
      <c r="H216" s="165">
        <f t="shared" si="22"/>
        <v>52.336440486638011</v>
      </c>
      <c r="I216" s="87"/>
      <c r="J216" s="87"/>
      <c r="K216" s="87"/>
      <c r="L216" s="87"/>
      <c r="M216" s="87"/>
      <c r="N216" s="87"/>
      <c r="O216" s="87"/>
      <c r="P216" s="87"/>
    </row>
    <row r="217" spans="1:16" s="88" customFormat="1" ht="13.95" customHeight="1" x14ac:dyDescent="0.25">
      <c r="A217" s="84"/>
      <c r="B217" s="84"/>
      <c r="C217" s="84"/>
      <c r="D217" s="96"/>
      <c r="E217" s="288"/>
      <c r="F217" s="84"/>
      <c r="G217" s="341"/>
      <c r="H217" s="84"/>
      <c r="I217" s="87"/>
      <c r="J217" s="87"/>
      <c r="K217" s="87"/>
      <c r="L217" s="87"/>
      <c r="M217" s="87"/>
      <c r="N217" s="87"/>
      <c r="O217" s="87"/>
      <c r="P217" s="87"/>
    </row>
    <row r="218" spans="1:16" s="88" customFormat="1" ht="13.95" customHeight="1" x14ac:dyDescent="0.25">
      <c r="A218" s="84"/>
      <c r="B218" s="84"/>
      <c r="C218" s="84"/>
      <c r="D218" s="84"/>
      <c r="E218" s="288"/>
      <c r="F218" s="84"/>
      <c r="G218" s="341"/>
      <c r="H218" s="84"/>
      <c r="I218" s="87"/>
      <c r="J218" s="87"/>
      <c r="K218" s="87"/>
      <c r="L218" s="87"/>
      <c r="M218" s="87"/>
      <c r="N218" s="87"/>
      <c r="O218" s="87"/>
      <c r="P218" s="87"/>
    </row>
    <row r="219" spans="1:16" s="88" customFormat="1" ht="13.95" customHeight="1" x14ac:dyDescent="0.25">
      <c r="A219" s="84"/>
      <c r="B219" s="84"/>
      <c r="C219" s="84"/>
      <c r="D219" s="84"/>
      <c r="E219" s="288"/>
      <c r="F219" s="84"/>
      <c r="G219" s="341"/>
      <c r="H219" s="84"/>
      <c r="I219" s="87"/>
      <c r="J219" s="87"/>
      <c r="K219" s="87"/>
      <c r="L219" s="87"/>
      <c r="M219" s="87"/>
      <c r="N219" s="87"/>
      <c r="O219" s="87"/>
      <c r="P219" s="87"/>
    </row>
    <row r="220" spans="1:16" s="88" customFormat="1" ht="13.95" customHeight="1" x14ac:dyDescent="0.25">
      <c r="A220" s="84"/>
      <c r="B220" s="84"/>
      <c r="C220" s="84"/>
      <c r="D220" s="84"/>
      <c r="E220" s="288"/>
      <c r="F220" s="84"/>
      <c r="G220" s="341"/>
      <c r="H220" s="84"/>
      <c r="I220" s="87"/>
      <c r="J220" s="87"/>
      <c r="K220" s="87"/>
      <c r="L220" s="87"/>
      <c r="M220" s="87"/>
      <c r="N220" s="87"/>
      <c r="O220" s="87"/>
      <c r="P220" s="87"/>
    </row>
    <row r="221" spans="1:16" s="88" customFormat="1" ht="13.95" customHeight="1" x14ac:dyDescent="0.25">
      <c r="A221" s="84"/>
      <c r="B221" s="84"/>
      <c r="C221" s="84"/>
      <c r="D221" s="84"/>
      <c r="E221" s="288"/>
      <c r="F221" s="84"/>
      <c r="G221" s="341"/>
      <c r="H221" s="84"/>
      <c r="I221" s="87"/>
      <c r="J221" s="87"/>
      <c r="K221" s="87"/>
      <c r="L221" s="87"/>
      <c r="M221" s="87"/>
      <c r="N221" s="87"/>
      <c r="O221" s="87"/>
      <c r="P221" s="87"/>
    </row>
    <row r="222" spans="1:16" s="88" customFormat="1" ht="13.95" customHeight="1" x14ac:dyDescent="0.25">
      <c r="A222" s="84"/>
      <c r="B222" s="84"/>
      <c r="C222" s="84"/>
      <c r="D222" s="84"/>
      <c r="E222" s="288"/>
      <c r="F222" s="84"/>
      <c r="G222" s="341"/>
      <c r="H222" s="84"/>
      <c r="I222" s="87"/>
      <c r="J222" s="87"/>
      <c r="K222" s="87"/>
      <c r="L222" s="87"/>
      <c r="M222" s="87"/>
      <c r="N222" s="87"/>
      <c r="O222" s="87"/>
      <c r="P222" s="87"/>
    </row>
    <row r="223" spans="1:16" s="88" customFormat="1" ht="13.95" customHeight="1" x14ac:dyDescent="0.25">
      <c r="A223" s="84"/>
      <c r="B223" s="84"/>
      <c r="C223" s="84"/>
      <c r="D223" s="84"/>
      <c r="E223" s="288"/>
      <c r="F223" s="84"/>
      <c r="G223" s="341"/>
      <c r="H223" s="84"/>
      <c r="I223" s="87"/>
      <c r="J223" s="87"/>
      <c r="K223" s="87"/>
      <c r="L223" s="87"/>
      <c r="M223" s="87"/>
      <c r="N223" s="87"/>
      <c r="O223" s="87"/>
      <c r="P223" s="87"/>
    </row>
    <row r="224" spans="1:16" s="88" customFormat="1" ht="13.95" customHeight="1" x14ac:dyDescent="0.25">
      <c r="A224" s="84"/>
      <c r="B224" s="84"/>
      <c r="C224" s="84"/>
      <c r="D224" s="84"/>
      <c r="E224" s="288"/>
      <c r="F224" s="84"/>
      <c r="G224" s="341"/>
      <c r="H224" s="84"/>
      <c r="I224" s="87"/>
      <c r="J224" s="87"/>
      <c r="K224" s="87"/>
      <c r="L224" s="87"/>
      <c r="M224" s="87"/>
      <c r="N224" s="87"/>
      <c r="O224" s="87"/>
      <c r="P224" s="87"/>
    </row>
    <row r="225" spans="1:16" s="88" customFormat="1" ht="13.95" customHeight="1" x14ac:dyDescent="0.25">
      <c r="A225" s="93"/>
      <c r="B225" s="93"/>
      <c r="C225" s="93"/>
      <c r="D225" s="93"/>
      <c r="E225" s="327"/>
      <c r="F225" s="93"/>
      <c r="G225" s="341"/>
      <c r="H225" s="93"/>
      <c r="I225" s="87"/>
      <c r="J225" s="87"/>
      <c r="K225" s="87"/>
      <c r="L225" s="87"/>
      <c r="M225" s="87"/>
      <c r="N225" s="87"/>
      <c r="O225" s="87"/>
      <c r="P225" s="87"/>
    </row>
    <row r="226" spans="1:16" s="88" customFormat="1" ht="13.95" customHeight="1" x14ac:dyDescent="0.25">
      <c r="A226" s="84"/>
      <c r="B226" s="84"/>
      <c r="C226" s="84"/>
      <c r="D226" s="96"/>
      <c r="E226" s="288"/>
      <c r="F226" s="84"/>
      <c r="G226" s="341"/>
      <c r="H226" s="84"/>
      <c r="I226" s="87"/>
      <c r="J226" s="87"/>
      <c r="K226" s="87"/>
      <c r="L226" s="87"/>
      <c r="M226" s="87"/>
      <c r="N226" s="87"/>
      <c r="O226" s="87"/>
      <c r="P226" s="87"/>
    </row>
    <row r="227" spans="1:16" s="88" customFormat="1" ht="13.95" customHeight="1" x14ac:dyDescent="0.25">
      <c r="A227" s="84"/>
      <c r="B227" s="84"/>
      <c r="C227" s="84"/>
      <c r="D227" s="96"/>
      <c r="E227" s="288"/>
      <c r="F227" s="84"/>
      <c r="G227" s="341"/>
      <c r="H227" s="84"/>
      <c r="I227" s="87"/>
      <c r="J227" s="87"/>
      <c r="K227" s="87"/>
      <c r="L227" s="87"/>
      <c r="M227" s="87"/>
      <c r="N227" s="87"/>
      <c r="O227" s="87"/>
      <c r="P227" s="87"/>
    </row>
    <row r="228" spans="1:16" s="88" customFormat="1" ht="13.95" customHeight="1" x14ac:dyDescent="0.25">
      <c r="A228" s="84"/>
      <c r="B228" s="84"/>
      <c r="C228" s="84"/>
      <c r="D228" s="96"/>
      <c r="E228" s="288"/>
      <c r="F228" s="84"/>
      <c r="G228" s="341"/>
      <c r="H228" s="84"/>
      <c r="I228" s="87"/>
      <c r="J228" s="87"/>
      <c r="K228" s="87"/>
      <c r="L228" s="87"/>
      <c r="M228" s="87"/>
      <c r="N228" s="87"/>
      <c r="O228" s="87"/>
      <c r="P228" s="87"/>
    </row>
    <row r="229" spans="1:16" s="88" customFormat="1" ht="13.95" customHeight="1" x14ac:dyDescent="0.25">
      <c r="A229" s="84"/>
      <c r="B229" s="84"/>
      <c r="C229" s="84"/>
      <c r="D229" s="96"/>
      <c r="E229" s="288"/>
      <c r="F229" s="84"/>
      <c r="G229" s="341"/>
      <c r="H229" s="84"/>
      <c r="I229" s="87"/>
      <c r="J229" s="87"/>
      <c r="K229" s="87"/>
      <c r="L229" s="87"/>
      <c r="M229" s="87"/>
      <c r="N229" s="87"/>
      <c r="O229" s="87"/>
      <c r="P229" s="87"/>
    </row>
    <row r="230" spans="1:16" s="95" customFormat="1" x14ac:dyDescent="0.25">
      <c r="A230" s="84"/>
      <c r="B230" s="84"/>
      <c r="C230" s="84"/>
      <c r="D230" s="96"/>
      <c r="E230" s="288"/>
      <c r="F230" s="84"/>
      <c r="G230" s="341"/>
      <c r="H230" s="84"/>
      <c r="I230" s="94"/>
      <c r="J230" s="94"/>
      <c r="K230" s="94"/>
      <c r="L230" s="94"/>
      <c r="M230" s="94"/>
      <c r="N230" s="94"/>
      <c r="O230" s="94"/>
      <c r="P230" s="94"/>
    </row>
    <row r="231" spans="1:16" s="88" customFormat="1" ht="13.95" customHeight="1" x14ac:dyDescent="0.25">
      <c r="A231" s="84"/>
      <c r="B231" s="84"/>
      <c r="C231" s="84"/>
      <c r="D231" s="96"/>
      <c r="E231" s="288"/>
      <c r="F231" s="84"/>
      <c r="G231" s="341"/>
      <c r="H231" s="84"/>
      <c r="I231" s="87"/>
      <c r="J231" s="87"/>
      <c r="K231" s="87"/>
      <c r="L231" s="87"/>
      <c r="M231" s="87"/>
      <c r="N231" s="87"/>
      <c r="O231" s="87"/>
      <c r="P231" s="87"/>
    </row>
    <row r="241" spans="1:8" s="93" customFormat="1" x14ac:dyDescent="0.25">
      <c r="A241" s="84"/>
      <c r="B241" s="84"/>
      <c r="C241" s="84"/>
      <c r="D241" s="96"/>
      <c r="E241" s="288"/>
      <c r="F241" s="84"/>
      <c r="G241" s="341"/>
      <c r="H241" s="84"/>
    </row>
  </sheetData>
  <mergeCells count="10">
    <mergeCell ref="A57:H57"/>
    <mergeCell ref="A60:C60"/>
    <mergeCell ref="A41:C41"/>
    <mergeCell ref="A1:H1"/>
    <mergeCell ref="A5:C5"/>
    <mergeCell ref="A2:H2"/>
    <mergeCell ref="A45:C45"/>
    <mergeCell ref="A43:H43"/>
    <mergeCell ref="A3:H3"/>
    <mergeCell ref="A58:H5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12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2" sqref="E22"/>
    </sheetView>
  </sheetViews>
  <sheetFormatPr defaultColWidth="9.109375" defaultRowHeight="15.6" x14ac:dyDescent="0.3"/>
  <cols>
    <col min="1" max="1" width="36.44140625" style="48" customWidth="1"/>
    <col min="2" max="2" width="17.5546875" style="48" customWidth="1"/>
    <col min="3" max="3" width="14.44140625" style="48" customWidth="1"/>
    <col min="4" max="6" width="16.33203125" style="48" customWidth="1"/>
    <col min="7" max="16384" width="9.109375" style="48"/>
  </cols>
  <sheetData>
    <row r="1" spans="1:6" x14ac:dyDescent="0.3">
      <c r="A1" s="415"/>
      <c r="B1" s="415"/>
      <c r="C1" s="415"/>
      <c r="D1" s="415"/>
      <c r="E1" s="415"/>
      <c r="F1" s="415"/>
    </row>
    <row r="2" spans="1:6" ht="15.75" customHeight="1" x14ac:dyDescent="0.3">
      <c r="A2" s="415" t="s">
        <v>79</v>
      </c>
      <c r="B2" s="415"/>
      <c r="C2" s="415"/>
      <c r="D2" s="415"/>
      <c r="E2" s="415"/>
      <c r="F2" s="415"/>
    </row>
    <row r="3" spans="1:6" x14ac:dyDescent="0.3">
      <c r="A3" s="415" t="s">
        <v>24</v>
      </c>
      <c r="B3" s="415"/>
      <c r="C3" s="415"/>
      <c r="D3" s="415"/>
      <c r="E3" s="416"/>
      <c r="F3" s="416"/>
    </row>
    <row r="4" spans="1:6" x14ac:dyDescent="0.3">
      <c r="A4" s="14"/>
      <c r="B4" s="14"/>
      <c r="C4" s="14"/>
      <c r="D4" s="14"/>
      <c r="E4" s="15"/>
      <c r="F4" s="15"/>
    </row>
    <row r="5" spans="1:6" x14ac:dyDescent="0.3">
      <c r="A5" s="415" t="s">
        <v>41</v>
      </c>
      <c r="B5" s="415"/>
      <c r="C5" s="415"/>
      <c r="D5" s="417"/>
      <c r="E5" s="417"/>
      <c r="F5" s="417"/>
    </row>
    <row r="6" spans="1:6" x14ac:dyDescent="0.3">
      <c r="A6" s="14"/>
      <c r="B6" s="14"/>
      <c r="C6" s="14"/>
      <c r="D6" s="14"/>
      <c r="E6" s="15"/>
      <c r="F6" s="15"/>
    </row>
    <row r="7" spans="1:6" x14ac:dyDescent="0.3">
      <c r="A7" s="415" t="s">
        <v>42</v>
      </c>
      <c r="B7" s="415"/>
      <c r="C7" s="415"/>
      <c r="D7" s="416"/>
      <c r="E7" s="416"/>
      <c r="F7" s="416"/>
    </row>
    <row r="8" spans="1:6" x14ac:dyDescent="0.3">
      <c r="A8" s="14"/>
      <c r="B8" s="14"/>
      <c r="C8" s="14"/>
      <c r="D8" s="14"/>
      <c r="E8" s="15"/>
      <c r="F8" s="15"/>
    </row>
    <row r="9" spans="1:6" s="105" customFormat="1" ht="28.8" x14ac:dyDescent="0.3">
      <c r="A9" s="104" t="s">
        <v>43</v>
      </c>
      <c r="B9" s="103" t="s">
        <v>80</v>
      </c>
      <c r="C9" s="103" t="s">
        <v>81</v>
      </c>
      <c r="D9" s="103" t="s">
        <v>82</v>
      </c>
      <c r="E9" s="103" t="s">
        <v>93</v>
      </c>
      <c r="F9" s="103" t="s">
        <v>93</v>
      </c>
    </row>
    <row r="10" spans="1:6" s="108" customFormat="1" ht="10.199999999999999" x14ac:dyDescent="0.2">
      <c r="A10" s="106">
        <v>1</v>
      </c>
      <c r="B10" s="107">
        <v>2</v>
      </c>
      <c r="C10" s="107">
        <v>3</v>
      </c>
      <c r="D10" s="107">
        <v>4</v>
      </c>
      <c r="E10" s="107" t="s">
        <v>112</v>
      </c>
      <c r="F10" s="107" t="s">
        <v>111</v>
      </c>
    </row>
    <row r="11" spans="1:6" s="108" customFormat="1" ht="14.4" x14ac:dyDescent="0.2">
      <c r="A11" s="119" t="s">
        <v>137</v>
      </c>
      <c r="B11" s="328">
        <v>566581</v>
      </c>
      <c r="C11" s="328">
        <v>1138341</v>
      </c>
      <c r="D11" s="328">
        <v>595799</v>
      </c>
      <c r="E11" s="328">
        <f>D11/B11*100</f>
        <v>105.15689724858406</v>
      </c>
      <c r="F11" s="328">
        <f>D11/C11*100</f>
        <v>52.339237539542196</v>
      </c>
    </row>
    <row r="12" spans="1:6" s="105" customFormat="1" ht="17.25" customHeight="1" x14ac:dyDescent="0.3">
      <c r="A12" s="109" t="s">
        <v>132</v>
      </c>
      <c r="B12" s="329">
        <f>SUM(B13:B14)</f>
        <v>566581.49</v>
      </c>
      <c r="C12" s="329">
        <f t="shared" ref="C12:D12" si="0">SUM(C13:C14)</f>
        <v>1138341</v>
      </c>
      <c r="D12" s="329">
        <f t="shared" si="0"/>
        <v>595799.25</v>
      </c>
      <c r="E12" s="330">
        <f>SUM(D12/B12*100)</f>
        <v>105.15685042940601</v>
      </c>
      <c r="F12" s="330">
        <f>SUM(D12/C12*100)</f>
        <v>52.339259501326929</v>
      </c>
    </row>
    <row r="13" spans="1:6" s="105" customFormat="1" ht="14.4" x14ac:dyDescent="0.3">
      <c r="A13" s="109" t="s">
        <v>44</v>
      </c>
      <c r="B13" s="329">
        <v>566581.49</v>
      </c>
      <c r="C13" s="331">
        <v>1138341</v>
      </c>
      <c r="D13" s="330">
        <v>595799.25</v>
      </c>
      <c r="E13" s="330">
        <f t="shared" ref="E13" si="1">SUM(D13/B13*100)</f>
        <v>105.15685042940601</v>
      </c>
      <c r="F13" s="330">
        <f t="shared" ref="F13" si="2">SUM(D13/C13*100)</f>
        <v>52.339259501326929</v>
      </c>
    </row>
    <row r="14" spans="1:6" s="105" customFormat="1" ht="14.4" x14ac:dyDescent="0.3">
      <c r="A14" s="110" t="s">
        <v>133</v>
      </c>
      <c r="B14" s="112"/>
      <c r="C14" s="112"/>
      <c r="D14" s="111"/>
      <c r="E14" s="111"/>
      <c r="F14" s="111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6"/>
  <sheetViews>
    <sheetView topLeftCell="A142" zoomScaleNormal="100" workbookViewId="0">
      <selection activeCell="K192" sqref="K192"/>
    </sheetView>
  </sheetViews>
  <sheetFormatPr defaultColWidth="9.109375" defaultRowHeight="15.6" x14ac:dyDescent="0.3"/>
  <cols>
    <col min="1" max="1" width="9.6640625" style="54" customWidth="1"/>
    <col min="2" max="2" width="52.33203125" style="54" customWidth="1"/>
    <col min="3" max="3" width="11.88671875" style="54" customWidth="1"/>
    <col min="4" max="4" width="11.6640625" style="54" bestFit="1" customWidth="1"/>
    <col min="5" max="5" width="9.44140625" style="371" customWidth="1"/>
    <col min="6" max="7" width="15.109375" style="22" customWidth="1"/>
    <col min="8" max="8" width="16.6640625" style="22" hidden="1" customWidth="1"/>
    <col min="9" max="9" width="16.44140625" style="22" hidden="1" customWidth="1"/>
    <col min="10" max="10" width="12.5546875" style="22" hidden="1" customWidth="1"/>
    <col min="11" max="12" width="10.6640625" style="22" bestFit="1" customWidth="1"/>
    <col min="13" max="13" width="10.33203125" style="22" bestFit="1" customWidth="1"/>
    <col min="14" max="14" width="11.88671875" style="22" bestFit="1" customWidth="1"/>
    <col min="15" max="15" width="15.44140625" style="22" customWidth="1"/>
    <col min="16" max="16" width="9.109375" style="22" customWidth="1"/>
    <col min="17" max="16384" width="9.109375" style="22"/>
  </cols>
  <sheetData>
    <row r="1" spans="1:10" ht="15.75" customHeight="1" x14ac:dyDescent="0.3">
      <c r="A1" s="394" t="s">
        <v>79</v>
      </c>
      <c r="B1" s="394"/>
      <c r="C1" s="394"/>
      <c r="D1" s="394"/>
      <c r="E1" s="394"/>
      <c r="F1" s="8"/>
      <c r="G1" s="51"/>
      <c r="H1" s="52"/>
      <c r="I1" s="52"/>
      <c r="J1" s="52"/>
    </row>
    <row r="2" spans="1:10" s="16" customFormat="1" ht="15.75" customHeight="1" x14ac:dyDescent="0.3">
      <c r="A2" s="394" t="s">
        <v>53</v>
      </c>
      <c r="B2" s="394"/>
      <c r="C2" s="394"/>
      <c r="D2" s="394"/>
      <c r="E2" s="394"/>
    </row>
    <row r="3" spans="1:10" s="34" customFormat="1" x14ac:dyDescent="0.3">
      <c r="A3" s="49"/>
      <c r="B3" s="49"/>
      <c r="C3" s="50"/>
      <c r="D3" s="50"/>
      <c r="E3" s="365"/>
      <c r="F3" s="53"/>
      <c r="G3" s="53"/>
      <c r="H3" s="53"/>
      <c r="I3" s="53"/>
      <c r="J3" s="53"/>
    </row>
    <row r="4" spans="1:10" s="34" customFormat="1" ht="46.8" x14ac:dyDescent="0.3">
      <c r="A4" s="113" t="s">
        <v>45</v>
      </c>
      <c r="B4" s="113" t="s">
        <v>46</v>
      </c>
      <c r="C4" s="114" t="s">
        <v>81</v>
      </c>
      <c r="D4" s="114" t="s">
        <v>82</v>
      </c>
      <c r="E4" s="366" t="s">
        <v>93</v>
      </c>
      <c r="F4" s="53"/>
      <c r="G4" s="53"/>
      <c r="H4" s="53"/>
      <c r="I4" s="53"/>
      <c r="J4" s="53"/>
    </row>
    <row r="5" spans="1:10" s="57" customFormat="1" ht="10.199999999999999" x14ac:dyDescent="0.2">
      <c r="A5" s="418">
        <v>1</v>
      </c>
      <c r="B5" s="418"/>
      <c r="C5" s="115">
        <v>2</v>
      </c>
      <c r="D5" s="115">
        <v>3</v>
      </c>
      <c r="E5" s="367" t="s">
        <v>134</v>
      </c>
      <c r="F5" s="56"/>
      <c r="G5" s="56"/>
      <c r="H5" s="56"/>
      <c r="I5" s="56"/>
      <c r="J5" s="56"/>
    </row>
    <row r="6" spans="1:10" s="34" customFormat="1" x14ac:dyDescent="0.3">
      <c r="A6" s="306" t="s">
        <v>189</v>
      </c>
      <c r="B6" s="307" t="s">
        <v>190</v>
      </c>
      <c r="C6" s="319">
        <v>241477</v>
      </c>
      <c r="D6" s="319">
        <v>103674.03</v>
      </c>
      <c r="E6" s="363">
        <f>SUM(D6/C6*100)</f>
        <v>42.933293854073057</v>
      </c>
      <c r="F6" s="53"/>
      <c r="G6" s="53"/>
      <c r="H6" s="53"/>
      <c r="I6" s="53"/>
      <c r="J6" s="53"/>
    </row>
    <row r="7" spans="1:10" s="34" customFormat="1" x14ac:dyDescent="0.3">
      <c r="A7" s="306" t="s">
        <v>191</v>
      </c>
      <c r="B7" s="308" t="s">
        <v>192</v>
      </c>
      <c r="C7" s="319">
        <v>88371</v>
      </c>
      <c r="D7" s="319">
        <v>55273.02</v>
      </c>
      <c r="E7" s="363">
        <f t="shared" ref="E7:E60" si="0">SUM(D7/C7*100)</f>
        <v>62.546559391655634</v>
      </c>
      <c r="F7" s="53"/>
      <c r="G7" s="53"/>
      <c r="H7" s="53"/>
      <c r="I7" s="53"/>
      <c r="J7" s="53"/>
    </row>
    <row r="8" spans="1:10" x14ac:dyDescent="0.3">
      <c r="A8" s="185" t="s">
        <v>76</v>
      </c>
      <c r="B8" s="187" t="s">
        <v>39</v>
      </c>
      <c r="C8" s="188">
        <v>1133215</v>
      </c>
      <c r="D8" s="188">
        <v>595640.80000000005</v>
      </c>
      <c r="E8" s="363">
        <f t="shared" si="0"/>
        <v>52.56202927070327</v>
      </c>
    </row>
    <row r="9" spans="1:10" x14ac:dyDescent="0.3">
      <c r="A9" s="71">
        <v>12</v>
      </c>
      <c r="B9" s="73" t="s">
        <v>149</v>
      </c>
      <c r="C9" s="158">
        <v>88371</v>
      </c>
      <c r="D9" s="158">
        <v>55273.02</v>
      </c>
      <c r="E9" s="363">
        <f t="shared" si="0"/>
        <v>62.546559391655634</v>
      </c>
    </row>
    <row r="10" spans="1:10" x14ac:dyDescent="0.3">
      <c r="A10" s="264">
        <v>32</v>
      </c>
      <c r="B10" s="266" t="s">
        <v>16</v>
      </c>
      <c r="C10" s="267">
        <v>88371</v>
      </c>
      <c r="D10" s="267">
        <v>55273.02</v>
      </c>
      <c r="E10" s="363">
        <f t="shared" si="0"/>
        <v>62.546559391655634</v>
      </c>
    </row>
    <row r="11" spans="1:10" x14ac:dyDescent="0.3">
      <c r="A11" s="223">
        <v>321</v>
      </c>
      <c r="B11" s="225" t="s">
        <v>65</v>
      </c>
      <c r="C11" s="226">
        <v>26068</v>
      </c>
      <c r="D11" s="226">
        <v>16793.59</v>
      </c>
      <c r="E11" s="363">
        <f t="shared" si="0"/>
        <v>64.422241829062457</v>
      </c>
    </row>
    <row r="12" spans="1:10" x14ac:dyDescent="0.3">
      <c r="A12" s="227">
        <v>3211</v>
      </c>
      <c r="B12" s="229" t="s">
        <v>86</v>
      </c>
      <c r="C12" s="230">
        <v>5088</v>
      </c>
      <c r="D12" s="230">
        <v>3116.54</v>
      </c>
      <c r="E12" s="364">
        <f t="shared" si="0"/>
        <v>61.25275157232705</v>
      </c>
    </row>
    <row r="13" spans="1:10" x14ac:dyDescent="0.3">
      <c r="A13" s="227">
        <v>3212</v>
      </c>
      <c r="B13" s="229" t="s">
        <v>69</v>
      </c>
      <c r="C13" s="230">
        <v>20440</v>
      </c>
      <c r="D13" s="230">
        <v>12798.92</v>
      </c>
      <c r="E13" s="364">
        <f t="shared" si="0"/>
        <v>62.617025440313114</v>
      </c>
    </row>
    <row r="14" spans="1:10" x14ac:dyDescent="0.3">
      <c r="A14" s="227">
        <v>3213</v>
      </c>
      <c r="B14" s="229" t="s">
        <v>140</v>
      </c>
      <c r="C14" s="230">
        <v>500</v>
      </c>
      <c r="D14" s="230">
        <v>878.03</v>
      </c>
      <c r="E14" s="364">
        <f t="shared" si="0"/>
        <v>175.60599999999999</v>
      </c>
    </row>
    <row r="15" spans="1:10" x14ac:dyDescent="0.3">
      <c r="A15" s="227">
        <v>3214</v>
      </c>
      <c r="B15" s="229" t="s">
        <v>141</v>
      </c>
      <c r="C15" s="230">
        <v>40</v>
      </c>
      <c r="D15" s="230">
        <v>0</v>
      </c>
      <c r="E15" s="364">
        <f t="shared" si="0"/>
        <v>0</v>
      </c>
    </row>
    <row r="16" spans="1:10" x14ac:dyDescent="0.3">
      <c r="A16" s="223">
        <v>322</v>
      </c>
      <c r="B16" s="225" t="s">
        <v>66</v>
      </c>
      <c r="C16" s="230">
        <v>27028</v>
      </c>
      <c r="D16" s="230">
        <v>18979.38</v>
      </c>
      <c r="E16" s="363">
        <f t="shared" si="0"/>
        <v>70.221178037590647</v>
      </c>
    </row>
    <row r="17" spans="1:5" x14ac:dyDescent="0.3">
      <c r="A17" s="227">
        <v>3221</v>
      </c>
      <c r="B17" s="229" t="s">
        <v>70</v>
      </c>
      <c r="C17" s="230">
        <v>8325</v>
      </c>
      <c r="D17" s="230">
        <v>7609.61</v>
      </c>
      <c r="E17" s="364">
        <f t="shared" si="0"/>
        <v>91.406726726726731</v>
      </c>
    </row>
    <row r="18" spans="1:5" x14ac:dyDescent="0.3">
      <c r="A18" s="227">
        <v>3222</v>
      </c>
      <c r="B18" s="229" t="s">
        <v>71</v>
      </c>
      <c r="C18" s="230">
        <v>100</v>
      </c>
      <c r="D18" s="230">
        <v>0</v>
      </c>
      <c r="E18" s="364">
        <f t="shared" si="0"/>
        <v>0</v>
      </c>
    </row>
    <row r="19" spans="1:5" x14ac:dyDescent="0.3">
      <c r="A19" s="227">
        <v>3223</v>
      </c>
      <c r="B19" s="229" t="s">
        <v>90</v>
      </c>
      <c r="C19" s="230">
        <v>15200</v>
      </c>
      <c r="D19" s="230">
        <v>8957.81</v>
      </c>
      <c r="E19" s="364">
        <f t="shared" si="0"/>
        <v>58.932960526315782</v>
      </c>
    </row>
    <row r="20" spans="1:5" x14ac:dyDescent="0.3">
      <c r="A20" s="227">
        <v>3224</v>
      </c>
      <c r="B20" s="229" t="s">
        <v>92</v>
      </c>
      <c r="C20" s="230">
        <v>1876</v>
      </c>
      <c r="D20" s="230">
        <v>914.82</v>
      </c>
      <c r="E20" s="364">
        <f t="shared" si="0"/>
        <v>48.764392324093819</v>
      </c>
    </row>
    <row r="21" spans="1:5" x14ac:dyDescent="0.3">
      <c r="A21" s="227">
        <v>3225</v>
      </c>
      <c r="B21" s="229" t="s">
        <v>142</v>
      </c>
      <c r="C21" s="230">
        <v>796</v>
      </c>
      <c r="D21" s="230">
        <v>687.15</v>
      </c>
      <c r="E21" s="364">
        <f t="shared" si="0"/>
        <v>86.325376884422113</v>
      </c>
    </row>
    <row r="22" spans="1:5" x14ac:dyDescent="0.3">
      <c r="A22" s="227">
        <v>3227</v>
      </c>
      <c r="B22" s="229" t="s">
        <v>143</v>
      </c>
      <c r="C22" s="230">
        <v>731</v>
      </c>
      <c r="D22" s="230">
        <v>809.99</v>
      </c>
      <c r="E22" s="364">
        <f t="shared" si="0"/>
        <v>110.80574555403557</v>
      </c>
    </row>
    <row r="23" spans="1:5" x14ac:dyDescent="0.3">
      <c r="A23" s="223">
        <v>323</v>
      </c>
      <c r="B23" s="225" t="s">
        <v>59</v>
      </c>
      <c r="C23" s="230">
        <v>34199</v>
      </c>
      <c r="D23" s="230">
        <v>18712.39</v>
      </c>
      <c r="E23" s="363">
        <f t="shared" si="0"/>
        <v>54.716190531886902</v>
      </c>
    </row>
    <row r="24" spans="1:5" x14ac:dyDescent="0.3">
      <c r="A24" s="227">
        <v>3231</v>
      </c>
      <c r="B24" s="229" t="s">
        <v>96</v>
      </c>
      <c r="C24" s="230">
        <v>2798</v>
      </c>
      <c r="D24" s="230">
        <v>1124.99</v>
      </c>
      <c r="E24" s="364">
        <f t="shared" si="0"/>
        <v>40.206933523945679</v>
      </c>
    </row>
    <row r="25" spans="1:5" x14ac:dyDescent="0.3">
      <c r="A25" s="227">
        <v>3232</v>
      </c>
      <c r="B25" s="229" t="s">
        <v>98</v>
      </c>
      <c r="C25" s="230">
        <v>6793</v>
      </c>
      <c r="D25" s="230">
        <v>3569.7</v>
      </c>
      <c r="E25" s="364">
        <f t="shared" si="0"/>
        <v>52.549683497718235</v>
      </c>
    </row>
    <row r="26" spans="1:5" x14ac:dyDescent="0.3">
      <c r="A26" s="227">
        <v>3233</v>
      </c>
      <c r="B26" s="229" t="s">
        <v>144</v>
      </c>
      <c r="C26" s="230">
        <v>398</v>
      </c>
      <c r="D26" s="230">
        <v>127.44</v>
      </c>
      <c r="E26" s="364">
        <f t="shared" si="0"/>
        <v>32.020100502512562</v>
      </c>
    </row>
    <row r="27" spans="1:5" x14ac:dyDescent="0.3">
      <c r="A27" s="227">
        <v>3234</v>
      </c>
      <c r="B27" s="229" t="s">
        <v>100</v>
      </c>
      <c r="C27" s="230">
        <v>7585</v>
      </c>
      <c r="D27" s="230">
        <v>4788.4799999999996</v>
      </c>
      <c r="E27" s="364">
        <f t="shared" si="0"/>
        <v>63.130916282135786</v>
      </c>
    </row>
    <row r="28" spans="1:5" x14ac:dyDescent="0.3">
      <c r="A28" s="227">
        <v>3235</v>
      </c>
      <c r="B28" s="229" t="s">
        <v>75</v>
      </c>
      <c r="C28" s="230">
        <v>8760</v>
      </c>
      <c r="D28" s="230">
        <v>3400.29</v>
      </c>
      <c r="E28" s="364">
        <f t="shared" si="0"/>
        <v>38.816095890410956</v>
      </c>
    </row>
    <row r="29" spans="1:5" x14ac:dyDescent="0.3">
      <c r="A29" s="227">
        <v>3236</v>
      </c>
      <c r="B29" s="229" t="s">
        <v>72</v>
      </c>
      <c r="C29" s="230">
        <v>2850</v>
      </c>
      <c r="D29" s="230">
        <v>2229.7800000000002</v>
      </c>
      <c r="E29" s="364">
        <f t="shared" si="0"/>
        <v>78.237894736842122</v>
      </c>
    </row>
    <row r="30" spans="1:5" x14ac:dyDescent="0.3">
      <c r="A30" s="227">
        <v>3237</v>
      </c>
      <c r="B30" s="229" t="s">
        <v>145</v>
      </c>
      <c r="C30" s="230">
        <v>2800</v>
      </c>
      <c r="D30" s="230">
        <v>2775.41</v>
      </c>
      <c r="E30" s="364">
        <f t="shared" si="0"/>
        <v>99.121785714285707</v>
      </c>
    </row>
    <row r="31" spans="1:5" x14ac:dyDescent="0.3">
      <c r="A31" s="227">
        <v>3238</v>
      </c>
      <c r="B31" s="229" t="s">
        <v>102</v>
      </c>
      <c r="C31" s="230">
        <v>2808</v>
      </c>
      <c r="D31" s="230">
        <v>1524.11</v>
      </c>
      <c r="E31" s="364">
        <f t="shared" si="0"/>
        <v>54.277421652421651</v>
      </c>
    </row>
    <row r="32" spans="1:5" x14ac:dyDescent="0.3">
      <c r="A32" s="227">
        <v>3239</v>
      </c>
      <c r="B32" s="229" t="s">
        <v>74</v>
      </c>
      <c r="C32" s="230">
        <v>1000</v>
      </c>
      <c r="D32" s="230">
        <v>0</v>
      </c>
      <c r="E32" s="364">
        <f t="shared" si="0"/>
        <v>0</v>
      </c>
    </row>
    <row r="33" spans="1:5" x14ac:dyDescent="0.3">
      <c r="A33" s="223">
        <v>329</v>
      </c>
      <c r="B33" s="225" t="s">
        <v>67</v>
      </c>
      <c r="C33" s="230">
        <v>1063</v>
      </c>
      <c r="D33" s="230">
        <v>787.66</v>
      </c>
      <c r="E33" s="363">
        <f t="shared" si="0"/>
        <v>74.097836312323608</v>
      </c>
    </row>
    <row r="34" spans="1:5" x14ac:dyDescent="0.3">
      <c r="A34" s="227">
        <v>3292</v>
      </c>
      <c r="B34" s="229" t="s">
        <v>146</v>
      </c>
      <c r="C34" s="230">
        <v>530</v>
      </c>
      <c r="D34" s="230">
        <v>0</v>
      </c>
      <c r="E34" s="364">
        <f t="shared" si="0"/>
        <v>0</v>
      </c>
    </row>
    <row r="35" spans="1:5" x14ac:dyDescent="0.3">
      <c r="A35" s="227">
        <v>3293</v>
      </c>
      <c r="B35" s="229" t="s">
        <v>105</v>
      </c>
      <c r="C35" s="230">
        <v>100</v>
      </c>
      <c r="D35" s="230">
        <v>159.66</v>
      </c>
      <c r="E35" s="364">
        <f t="shared" si="0"/>
        <v>159.66</v>
      </c>
    </row>
    <row r="36" spans="1:5" x14ac:dyDescent="0.3">
      <c r="A36" s="227">
        <v>3294</v>
      </c>
      <c r="B36" s="229" t="s">
        <v>147</v>
      </c>
      <c r="C36" s="230">
        <v>133</v>
      </c>
      <c r="D36" s="230">
        <v>74.819999999999993</v>
      </c>
      <c r="E36" s="364">
        <f t="shared" si="0"/>
        <v>56.255639097744357</v>
      </c>
    </row>
    <row r="37" spans="1:5" x14ac:dyDescent="0.3">
      <c r="A37" s="227">
        <v>3295</v>
      </c>
      <c r="B37" s="229" t="s">
        <v>106</v>
      </c>
      <c r="C37" s="230">
        <v>30</v>
      </c>
      <c r="D37" s="230">
        <v>249.31</v>
      </c>
      <c r="E37" s="364">
        <f t="shared" si="0"/>
        <v>831.03333333333342</v>
      </c>
    </row>
    <row r="38" spans="1:5" x14ac:dyDescent="0.3">
      <c r="A38" s="227">
        <v>3299</v>
      </c>
      <c r="B38" s="229" t="s">
        <v>67</v>
      </c>
      <c r="C38" s="230">
        <v>270</v>
      </c>
      <c r="D38" s="230">
        <v>303.87</v>
      </c>
      <c r="E38" s="364">
        <f t="shared" si="0"/>
        <v>112.54444444444445</v>
      </c>
    </row>
    <row r="39" spans="1:5" x14ac:dyDescent="0.3">
      <c r="A39" s="231">
        <v>34</v>
      </c>
      <c r="B39" s="233" t="s">
        <v>18</v>
      </c>
      <c r="C39" s="235">
        <v>13</v>
      </c>
      <c r="D39" s="235">
        <v>0</v>
      </c>
      <c r="E39" s="363">
        <f t="shared" si="0"/>
        <v>0</v>
      </c>
    </row>
    <row r="40" spans="1:5" x14ac:dyDescent="0.3">
      <c r="A40" s="223">
        <v>343</v>
      </c>
      <c r="B40" s="225" t="s">
        <v>68</v>
      </c>
      <c r="C40" s="236">
        <v>13</v>
      </c>
      <c r="D40" s="236">
        <v>0</v>
      </c>
      <c r="E40" s="363">
        <f t="shared" si="0"/>
        <v>0</v>
      </c>
    </row>
    <row r="41" spans="1:5" x14ac:dyDescent="0.3">
      <c r="A41" s="227">
        <v>3434</v>
      </c>
      <c r="B41" s="229" t="s">
        <v>67</v>
      </c>
      <c r="C41" s="236">
        <v>13</v>
      </c>
      <c r="D41" s="236">
        <v>0</v>
      </c>
      <c r="E41" s="363">
        <f t="shared" si="0"/>
        <v>0</v>
      </c>
    </row>
    <row r="42" spans="1:5" x14ac:dyDescent="0.3">
      <c r="A42" s="317" t="s">
        <v>193</v>
      </c>
      <c r="B42" s="318" t="s">
        <v>194</v>
      </c>
      <c r="C42" s="332">
        <v>1593</v>
      </c>
      <c r="D42" s="332">
        <v>859.9</v>
      </c>
      <c r="E42" s="363">
        <f t="shared" si="0"/>
        <v>53.979912115505336</v>
      </c>
    </row>
    <row r="43" spans="1:5" x14ac:dyDescent="0.3">
      <c r="A43" s="272">
        <v>12</v>
      </c>
      <c r="B43" s="273" t="s">
        <v>149</v>
      </c>
      <c r="C43" s="230">
        <v>1593</v>
      </c>
      <c r="D43" s="230">
        <v>859.9</v>
      </c>
      <c r="E43" s="364">
        <f t="shared" si="0"/>
        <v>53.979912115505336</v>
      </c>
    </row>
    <row r="44" spans="1:5" x14ac:dyDescent="0.3">
      <c r="A44" s="185" t="s">
        <v>76</v>
      </c>
      <c r="B44" s="187" t="s">
        <v>39</v>
      </c>
      <c r="C44" s="234">
        <v>1593</v>
      </c>
      <c r="D44" s="234">
        <v>859.9</v>
      </c>
      <c r="E44" s="363">
        <f t="shared" si="0"/>
        <v>53.979912115505336</v>
      </c>
    </row>
    <row r="45" spans="1:5" x14ac:dyDescent="0.3">
      <c r="A45" s="264">
        <v>32</v>
      </c>
      <c r="B45" s="266" t="s">
        <v>16</v>
      </c>
      <c r="C45" s="234">
        <v>1593</v>
      </c>
      <c r="D45" s="234">
        <v>859.9</v>
      </c>
      <c r="E45" s="363">
        <f t="shared" si="0"/>
        <v>53.979912115505336</v>
      </c>
    </row>
    <row r="46" spans="1:5" x14ac:dyDescent="0.3">
      <c r="A46" s="223">
        <v>323</v>
      </c>
      <c r="B46" s="225" t="s">
        <v>59</v>
      </c>
      <c r="C46" s="230">
        <v>1593</v>
      </c>
      <c r="D46" s="230">
        <v>859.9</v>
      </c>
      <c r="E46" s="363">
        <f t="shared" si="0"/>
        <v>53.979912115505336</v>
      </c>
    </row>
    <row r="47" spans="1:5" x14ac:dyDescent="0.3">
      <c r="A47" s="227">
        <v>3232</v>
      </c>
      <c r="B47" s="229" t="s">
        <v>98</v>
      </c>
      <c r="C47" s="230">
        <v>1593</v>
      </c>
      <c r="D47" s="230">
        <v>859.9</v>
      </c>
      <c r="E47" s="364">
        <f t="shared" si="0"/>
        <v>53.979912115505336</v>
      </c>
    </row>
    <row r="48" spans="1:5" x14ac:dyDescent="0.3">
      <c r="A48" s="317" t="s">
        <v>197</v>
      </c>
      <c r="B48" s="318" t="s">
        <v>196</v>
      </c>
      <c r="C48" s="332">
        <v>5161</v>
      </c>
      <c r="D48" s="332">
        <v>4899.34</v>
      </c>
      <c r="E48" s="363">
        <f t="shared" si="0"/>
        <v>94.930052315442751</v>
      </c>
    </row>
    <row r="49" spans="1:5" x14ac:dyDescent="0.3">
      <c r="A49" s="272">
        <v>15</v>
      </c>
      <c r="B49" s="273" t="s">
        <v>152</v>
      </c>
      <c r="C49" s="230">
        <v>5161</v>
      </c>
      <c r="D49" s="230">
        <v>4294.8999999999996</v>
      </c>
      <c r="E49" s="363">
        <f t="shared" si="0"/>
        <v>83.218368533229992</v>
      </c>
    </row>
    <row r="50" spans="1:5" x14ac:dyDescent="0.3">
      <c r="A50" s="223">
        <v>31</v>
      </c>
      <c r="B50" s="237" t="s">
        <v>15</v>
      </c>
      <c r="C50" s="226">
        <v>4557</v>
      </c>
      <c r="D50" s="226">
        <v>4294.8999999999996</v>
      </c>
      <c r="E50" s="363">
        <f t="shared" si="0"/>
        <v>94.248409041035757</v>
      </c>
    </row>
    <row r="51" spans="1:5" x14ac:dyDescent="0.3">
      <c r="A51" s="223">
        <v>311</v>
      </c>
      <c r="B51" s="225" t="s">
        <v>150</v>
      </c>
      <c r="C51" s="226">
        <v>3549</v>
      </c>
      <c r="D51" s="226">
        <v>3344.9</v>
      </c>
      <c r="E51" s="363">
        <f t="shared" si="0"/>
        <v>94.249084249084248</v>
      </c>
    </row>
    <row r="52" spans="1:5" x14ac:dyDescent="0.3">
      <c r="A52" s="227">
        <v>3111</v>
      </c>
      <c r="B52" s="229" t="s">
        <v>83</v>
      </c>
      <c r="C52" s="230">
        <v>3549</v>
      </c>
      <c r="D52" s="230">
        <v>3344.9</v>
      </c>
      <c r="E52" s="364">
        <f t="shared" si="0"/>
        <v>94.249084249084248</v>
      </c>
    </row>
    <row r="53" spans="1:5" x14ac:dyDescent="0.3">
      <c r="A53" s="223">
        <v>312</v>
      </c>
      <c r="B53" s="225" t="s">
        <v>64</v>
      </c>
      <c r="C53" s="226">
        <v>398</v>
      </c>
      <c r="D53" s="226">
        <v>398.08</v>
      </c>
      <c r="E53" s="363">
        <f t="shared" si="0"/>
        <v>100.02010050251255</v>
      </c>
    </row>
    <row r="54" spans="1:5" x14ac:dyDescent="0.3">
      <c r="A54" s="227">
        <v>3121</v>
      </c>
      <c r="B54" s="229" t="s">
        <v>64</v>
      </c>
      <c r="C54" s="230">
        <v>398</v>
      </c>
      <c r="D54" s="230">
        <v>398.08</v>
      </c>
      <c r="E54" s="364">
        <f t="shared" si="0"/>
        <v>100.02010050251255</v>
      </c>
    </row>
    <row r="55" spans="1:5" x14ac:dyDescent="0.3">
      <c r="A55" s="223">
        <v>313</v>
      </c>
      <c r="B55" s="225" t="s">
        <v>62</v>
      </c>
      <c r="C55" s="226">
        <v>610</v>
      </c>
      <c r="D55" s="226">
        <v>551.91999999999996</v>
      </c>
      <c r="E55" s="363">
        <f t="shared" si="0"/>
        <v>90.478688524590154</v>
      </c>
    </row>
    <row r="56" spans="1:5" x14ac:dyDescent="0.3">
      <c r="A56" s="227">
        <v>3132</v>
      </c>
      <c r="B56" s="229" t="s">
        <v>84</v>
      </c>
      <c r="C56" s="230">
        <v>610</v>
      </c>
      <c r="D56" s="230">
        <v>551.91999999999996</v>
      </c>
      <c r="E56" s="364">
        <f t="shared" si="0"/>
        <v>90.478688524590154</v>
      </c>
    </row>
    <row r="57" spans="1:5" x14ac:dyDescent="0.3">
      <c r="A57" s="223">
        <v>32</v>
      </c>
      <c r="B57" s="225" t="s">
        <v>16</v>
      </c>
      <c r="C57" s="226">
        <v>604</v>
      </c>
      <c r="D57" s="226">
        <v>604.44000000000005</v>
      </c>
      <c r="E57" s="363">
        <f t="shared" si="0"/>
        <v>100.07284768211922</v>
      </c>
    </row>
    <row r="58" spans="1:5" x14ac:dyDescent="0.3">
      <c r="A58" s="223">
        <v>321</v>
      </c>
      <c r="B58" s="225" t="s">
        <v>65</v>
      </c>
      <c r="C58" s="226">
        <v>604</v>
      </c>
      <c r="D58" s="226">
        <v>604.44000000000005</v>
      </c>
      <c r="E58" s="363">
        <f t="shared" si="0"/>
        <v>100.07284768211922</v>
      </c>
    </row>
    <row r="59" spans="1:5" x14ac:dyDescent="0.3">
      <c r="A59" s="227">
        <v>3212</v>
      </c>
      <c r="B59" s="229" t="s">
        <v>69</v>
      </c>
      <c r="C59" s="230">
        <v>604</v>
      </c>
      <c r="D59" s="230">
        <v>604.44000000000005</v>
      </c>
      <c r="E59" s="364">
        <f t="shared" si="0"/>
        <v>100.07284768211922</v>
      </c>
    </row>
    <row r="60" spans="1:5" x14ac:dyDescent="0.3">
      <c r="A60" s="317" t="s">
        <v>195</v>
      </c>
      <c r="B60" s="318" t="s">
        <v>196</v>
      </c>
      <c r="C60" s="332">
        <v>3176</v>
      </c>
      <c r="D60" s="332">
        <v>0</v>
      </c>
      <c r="E60" s="363">
        <f t="shared" si="0"/>
        <v>0</v>
      </c>
    </row>
    <row r="61" spans="1:5" x14ac:dyDescent="0.3">
      <c r="A61" s="272">
        <v>15</v>
      </c>
      <c r="B61" s="273" t="s">
        <v>152</v>
      </c>
      <c r="C61" s="226">
        <v>3176</v>
      </c>
      <c r="D61" s="226">
        <v>0</v>
      </c>
      <c r="E61" s="363">
        <f t="shared" ref="E61:E71" si="1">SUM(D61/C61*100)</f>
        <v>0</v>
      </c>
    </row>
    <row r="62" spans="1:5" x14ac:dyDescent="0.3">
      <c r="A62" s="223">
        <v>31</v>
      </c>
      <c r="B62" s="237" t="s">
        <v>15</v>
      </c>
      <c r="C62" s="226">
        <v>2773</v>
      </c>
      <c r="D62" s="226">
        <v>0</v>
      </c>
      <c r="E62" s="363">
        <f t="shared" si="1"/>
        <v>0</v>
      </c>
    </row>
    <row r="63" spans="1:5" x14ac:dyDescent="0.3">
      <c r="A63" s="223">
        <v>311</v>
      </c>
      <c r="B63" s="225" t="s">
        <v>150</v>
      </c>
      <c r="C63" s="230">
        <v>2366</v>
      </c>
      <c r="D63" s="230">
        <v>0</v>
      </c>
      <c r="E63" s="363">
        <f t="shared" si="1"/>
        <v>0</v>
      </c>
    </row>
    <row r="64" spans="1:5" x14ac:dyDescent="0.3">
      <c r="A64" s="227">
        <v>3111</v>
      </c>
      <c r="B64" s="229" t="s">
        <v>83</v>
      </c>
      <c r="C64" s="230">
        <v>2366</v>
      </c>
      <c r="D64" s="230">
        <v>0</v>
      </c>
      <c r="E64" s="364">
        <f t="shared" si="1"/>
        <v>0</v>
      </c>
    </row>
    <row r="65" spans="1:5" x14ac:dyDescent="0.3">
      <c r="A65" s="223">
        <v>313</v>
      </c>
      <c r="B65" s="225" t="s">
        <v>62</v>
      </c>
      <c r="C65" s="226">
        <v>407</v>
      </c>
      <c r="D65" s="226">
        <v>0</v>
      </c>
      <c r="E65" s="363">
        <f t="shared" si="1"/>
        <v>0</v>
      </c>
    </row>
    <row r="66" spans="1:5" x14ac:dyDescent="0.3">
      <c r="A66" s="227">
        <v>3132</v>
      </c>
      <c r="B66" s="229" t="s">
        <v>84</v>
      </c>
      <c r="C66" s="230">
        <v>407</v>
      </c>
      <c r="D66" s="230">
        <v>0</v>
      </c>
      <c r="E66" s="363">
        <f t="shared" si="1"/>
        <v>0</v>
      </c>
    </row>
    <row r="67" spans="1:5" x14ac:dyDescent="0.3">
      <c r="A67" s="223">
        <v>32</v>
      </c>
      <c r="B67" s="225" t="s">
        <v>16</v>
      </c>
      <c r="C67" s="226">
        <v>403</v>
      </c>
      <c r="D67" s="226">
        <v>0</v>
      </c>
      <c r="E67" s="363">
        <f t="shared" si="1"/>
        <v>0</v>
      </c>
    </row>
    <row r="68" spans="1:5" x14ac:dyDescent="0.3">
      <c r="A68" s="227">
        <v>321</v>
      </c>
      <c r="B68" s="229" t="s">
        <v>65</v>
      </c>
      <c r="C68" s="230">
        <v>403</v>
      </c>
      <c r="D68" s="230">
        <v>0</v>
      </c>
      <c r="E68" s="363">
        <f t="shared" si="1"/>
        <v>0</v>
      </c>
    </row>
    <row r="69" spans="1:5" x14ac:dyDescent="0.3">
      <c r="A69" s="227">
        <v>3212</v>
      </c>
      <c r="B69" s="229" t="s">
        <v>69</v>
      </c>
      <c r="C69" s="230">
        <v>403</v>
      </c>
      <c r="D69" s="230">
        <v>0</v>
      </c>
      <c r="E69" s="363">
        <f t="shared" si="1"/>
        <v>0</v>
      </c>
    </row>
    <row r="70" spans="1:5" x14ac:dyDescent="0.3">
      <c r="A70" s="272">
        <v>15</v>
      </c>
      <c r="B70" s="273" t="s">
        <v>152</v>
      </c>
      <c r="C70" s="226">
        <v>1439</v>
      </c>
      <c r="D70" s="226">
        <v>362.47300000000001</v>
      </c>
      <c r="E70" s="363">
        <f t="shared" si="1"/>
        <v>25.18922863099375</v>
      </c>
    </row>
    <row r="71" spans="1:5" x14ac:dyDescent="0.3">
      <c r="A71" s="317" t="s">
        <v>198</v>
      </c>
      <c r="B71" s="318" t="s">
        <v>199</v>
      </c>
      <c r="C71" s="332">
        <v>1439</v>
      </c>
      <c r="D71" s="332">
        <v>362.47</v>
      </c>
      <c r="E71" s="363">
        <f t="shared" si="1"/>
        <v>25.189020152883952</v>
      </c>
    </row>
    <row r="72" spans="1:5" x14ac:dyDescent="0.3">
      <c r="A72" s="223">
        <v>32</v>
      </c>
      <c r="B72" s="225" t="s">
        <v>16</v>
      </c>
      <c r="C72" s="226">
        <v>1439</v>
      </c>
      <c r="D72" s="226">
        <v>362.47</v>
      </c>
      <c r="E72" s="363">
        <f t="shared" ref="E72:E75" si="2">SUM(D72/C72*100)</f>
        <v>25.189020152883952</v>
      </c>
    </row>
    <row r="73" spans="1:5" x14ac:dyDescent="0.3">
      <c r="A73" s="227">
        <v>322</v>
      </c>
      <c r="B73" s="229" t="s">
        <v>66</v>
      </c>
      <c r="C73" s="226">
        <v>1439</v>
      </c>
      <c r="D73" s="226">
        <v>362.47</v>
      </c>
      <c r="E73" s="363">
        <f t="shared" si="2"/>
        <v>25.189020152883952</v>
      </c>
    </row>
    <row r="74" spans="1:5" x14ac:dyDescent="0.3">
      <c r="A74" s="227">
        <v>3222</v>
      </c>
      <c r="B74" s="229" t="s">
        <v>71</v>
      </c>
      <c r="C74" s="230">
        <v>1439</v>
      </c>
      <c r="D74" s="230">
        <v>362.47</v>
      </c>
      <c r="E74" s="364">
        <f t="shared" si="2"/>
        <v>25.189020152883952</v>
      </c>
    </row>
    <row r="75" spans="1:5" x14ac:dyDescent="0.3">
      <c r="A75" s="315" t="s">
        <v>200</v>
      </c>
      <c r="B75" s="316" t="s">
        <v>210</v>
      </c>
      <c r="C75" s="160">
        <v>63290</v>
      </c>
      <c r="D75" s="333">
        <v>0</v>
      </c>
      <c r="E75" s="363">
        <f t="shared" si="2"/>
        <v>0</v>
      </c>
    </row>
    <row r="76" spans="1:5" x14ac:dyDescent="0.3">
      <c r="A76" s="276">
        <v>51</v>
      </c>
      <c r="B76" s="277" t="s">
        <v>155</v>
      </c>
      <c r="C76" s="257">
        <v>50400</v>
      </c>
      <c r="D76" s="257">
        <v>0</v>
      </c>
      <c r="E76" s="363">
        <f t="shared" ref="E76:E90" si="3">SUM(D76/C76*100)</f>
        <v>0</v>
      </c>
    </row>
    <row r="77" spans="1:5" x14ac:dyDescent="0.3">
      <c r="A77" s="185">
        <v>32</v>
      </c>
      <c r="B77" s="187" t="s">
        <v>16</v>
      </c>
      <c r="C77" s="188">
        <v>50400</v>
      </c>
      <c r="D77" s="188">
        <v>0</v>
      </c>
      <c r="E77" s="363">
        <f t="shared" si="3"/>
        <v>0</v>
      </c>
    </row>
    <row r="78" spans="1:5" x14ac:dyDescent="0.3">
      <c r="A78" s="6">
        <v>321</v>
      </c>
      <c r="B78" s="65" t="s">
        <v>65</v>
      </c>
      <c r="C78" s="171">
        <v>40500</v>
      </c>
      <c r="D78" s="171">
        <v>0</v>
      </c>
      <c r="E78" s="363">
        <f t="shared" si="3"/>
        <v>0</v>
      </c>
    </row>
    <row r="79" spans="1:5" x14ac:dyDescent="0.3">
      <c r="A79" s="64" t="s">
        <v>85</v>
      </c>
      <c r="B79" s="66" t="s">
        <v>86</v>
      </c>
      <c r="C79" s="172">
        <v>40500</v>
      </c>
      <c r="D79" s="172">
        <v>0</v>
      </c>
      <c r="E79" s="364">
        <f t="shared" si="3"/>
        <v>0</v>
      </c>
    </row>
    <row r="80" spans="1:5" x14ac:dyDescent="0.3">
      <c r="A80" s="6">
        <v>324</v>
      </c>
      <c r="B80" s="70" t="s">
        <v>108</v>
      </c>
      <c r="C80" s="171">
        <v>6600</v>
      </c>
      <c r="D80" s="171">
        <v>0</v>
      </c>
      <c r="E80" s="363">
        <f t="shared" si="3"/>
        <v>0</v>
      </c>
    </row>
    <row r="81" spans="1:5" x14ac:dyDescent="0.3">
      <c r="A81" s="64">
        <v>3241</v>
      </c>
      <c r="B81" s="67" t="s">
        <v>108</v>
      </c>
      <c r="C81" s="172">
        <v>6600</v>
      </c>
      <c r="D81" s="172">
        <v>0</v>
      </c>
      <c r="E81" s="364">
        <f t="shared" si="3"/>
        <v>0</v>
      </c>
    </row>
    <row r="82" spans="1:5" x14ac:dyDescent="0.3">
      <c r="A82" s="131" t="s">
        <v>139</v>
      </c>
      <c r="B82" s="133" t="s">
        <v>67</v>
      </c>
      <c r="C82" s="172">
        <v>3300</v>
      </c>
      <c r="D82" s="172">
        <v>0</v>
      </c>
      <c r="E82" s="363">
        <f t="shared" si="3"/>
        <v>0</v>
      </c>
    </row>
    <row r="83" spans="1:5" x14ac:dyDescent="0.3">
      <c r="A83" s="134" t="s">
        <v>107</v>
      </c>
      <c r="B83" s="136" t="s">
        <v>67</v>
      </c>
      <c r="C83" s="172">
        <v>3300</v>
      </c>
      <c r="D83" s="172">
        <v>0</v>
      </c>
      <c r="E83" s="364">
        <f t="shared" si="3"/>
        <v>0</v>
      </c>
    </row>
    <row r="84" spans="1:5" x14ac:dyDescent="0.3">
      <c r="A84" s="278" t="s">
        <v>151</v>
      </c>
      <c r="B84" s="275" t="s">
        <v>152</v>
      </c>
      <c r="C84" s="172">
        <v>12890</v>
      </c>
      <c r="D84" s="172">
        <v>0</v>
      </c>
      <c r="E84" s="363">
        <f t="shared" si="3"/>
        <v>0</v>
      </c>
    </row>
    <row r="85" spans="1:5" x14ac:dyDescent="0.3">
      <c r="A85" s="68">
        <v>321</v>
      </c>
      <c r="B85" s="65" t="s">
        <v>65</v>
      </c>
      <c r="C85" s="171">
        <v>10236</v>
      </c>
      <c r="D85" s="171">
        <v>0</v>
      </c>
      <c r="E85" s="363">
        <f t="shared" si="3"/>
        <v>0</v>
      </c>
    </row>
    <row r="86" spans="1:5" x14ac:dyDescent="0.3">
      <c r="A86" s="69">
        <v>3211</v>
      </c>
      <c r="B86" s="66" t="s">
        <v>86</v>
      </c>
      <c r="C86" s="274">
        <v>10236</v>
      </c>
      <c r="D86" s="274">
        <v>0</v>
      </c>
      <c r="E86" s="364">
        <f t="shared" si="3"/>
        <v>0</v>
      </c>
    </row>
    <row r="87" spans="1:5" x14ac:dyDescent="0.3">
      <c r="A87" s="155" t="s">
        <v>201</v>
      </c>
      <c r="B87" s="157" t="s">
        <v>108</v>
      </c>
      <c r="C87" s="160">
        <v>2654</v>
      </c>
      <c r="D87" s="160">
        <v>0</v>
      </c>
      <c r="E87" s="363">
        <f t="shared" si="3"/>
        <v>0</v>
      </c>
    </row>
    <row r="88" spans="1:5" x14ac:dyDescent="0.3">
      <c r="A88" s="59" t="s">
        <v>202</v>
      </c>
      <c r="B88" s="63" t="s">
        <v>108</v>
      </c>
      <c r="C88" s="120">
        <v>2654</v>
      </c>
      <c r="D88" s="120">
        <v>0</v>
      </c>
      <c r="E88" s="363">
        <f t="shared" si="3"/>
        <v>0</v>
      </c>
    </row>
    <row r="89" spans="1:5" ht="31.2" x14ac:dyDescent="0.3">
      <c r="A89" s="313" t="s">
        <v>203</v>
      </c>
      <c r="B89" s="314" t="s">
        <v>204</v>
      </c>
      <c r="C89" s="160">
        <v>78206</v>
      </c>
      <c r="D89" s="160">
        <v>42279.3</v>
      </c>
      <c r="E89" s="363">
        <f t="shared" si="3"/>
        <v>54.061453085441016</v>
      </c>
    </row>
    <row r="90" spans="1:5" x14ac:dyDescent="0.3">
      <c r="A90" s="282" t="s">
        <v>36</v>
      </c>
      <c r="B90" s="199" t="s">
        <v>37</v>
      </c>
      <c r="C90" s="160">
        <v>664</v>
      </c>
      <c r="D90" s="160">
        <v>257.33999999999997</v>
      </c>
      <c r="E90" s="363">
        <f t="shared" si="3"/>
        <v>38.756024096385538</v>
      </c>
    </row>
    <row r="91" spans="1:5" x14ac:dyDescent="0.3">
      <c r="A91" s="185">
        <v>32</v>
      </c>
      <c r="B91" s="187" t="s">
        <v>16</v>
      </c>
      <c r="C91" s="189">
        <v>664</v>
      </c>
      <c r="D91" s="189">
        <v>257.33999999999997</v>
      </c>
      <c r="E91" s="363">
        <f t="shared" ref="E91:E96" si="4">SUM(D91/C91*100)</f>
        <v>38.756024096385538</v>
      </c>
    </row>
    <row r="92" spans="1:5" x14ac:dyDescent="0.3">
      <c r="A92" s="279" t="s">
        <v>138</v>
      </c>
      <c r="B92" s="280" t="s">
        <v>66</v>
      </c>
      <c r="C92" s="241">
        <v>664</v>
      </c>
      <c r="D92" s="241">
        <v>664</v>
      </c>
      <c r="E92" s="363">
        <f t="shared" si="4"/>
        <v>100</v>
      </c>
    </row>
    <row r="93" spans="1:5" x14ac:dyDescent="0.3">
      <c r="A93" s="59" t="s">
        <v>88</v>
      </c>
      <c r="B93" s="63" t="s">
        <v>70</v>
      </c>
      <c r="C93" s="245">
        <v>101</v>
      </c>
      <c r="D93" s="245">
        <v>58.26</v>
      </c>
      <c r="E93" s="363">
        <f t="shared" si="4"/>
        <v>57.683168316831676</v>
      </c>
    </row>
    <row r="94" spans="1:5" x14ac:dyDescent="0.3">
      <c r="A94" s="279" t="s">
        <v>139</v>
      </c>
      <c r="B94" s="280" t="s">
        <v>67</v>
      </c>
      <c r="C94" s="281">
        <v>563</v>
      </c>
      <c r="D94" s="281">
        <v>199.08</v>
      </c>
      <c r="E94" s="363">
        <f t="shared" si="4"/>
        <v>35.360568383658972</v>
      </c>
    </row>
    <row r="95" spans="1:5" x14ac:dyDescent="0.3">
      <c r="A95" s="59" t="s">
        <v>104</v>
      </c>
      <c r="B95" s="63" t="s">
        <v>105</v>
      </c>
      <c r="C95" s="261">
        <v>32</v>
      </c>
      <c r="D95" s="261">
        <v>0</v>
      </c>
      <c r="E95" s="364">
        <f t="shared" si="4"/>
        <v>0</v>
      </c>
    </row>
    <row r="96" spans="1:5" x14ac:dyDescent="0.3">
      <c r="A96" s="59" t="s">
        <v>107</v>
      </c>
      <c r="B96" s="63" t="s">
        <v>67</v>
      </c>
      <c r="C96" s="249">
        <v>531</v>
      </c>
      <c r="D96" s="249">
        <v>199.08</v>
      </c>
      <c r="E96" s="364">
        <f t="shared" si="4"/>
        <v>37.491525423728817</v>
      </c>
    </row>
    <row r="97" spans="1:5" x14ac:dyDescent="0.3">
      <c r="A97" s="283" t="s">
        <v>148</v>
      </c>
      <c r="B97" s="284" t="s">
        <v>49</v>
      </c>
      <c r="C97" s="249">
        <v>42191</v>
      </c>
      <c r="D97" s="249">
        <v>20209.189999999999</v>
      </c>
      <c r="E97" s="363">
        <f t="shared" ref="E97:E98" si="5">SUM(D97/C97*100)</f>
        <v>47.899291318053614</v>
      </c>
    </row>
    <row r="98" spans="1:5" x14ac:dyDescent="0.3">
      <c r="A98" s="185">
        <v>31</v>
      </c>
      <c r="B98" s="187" t="s">
        <v>15</v>
      </c>
      <c r="C98" s="281">
        <v>25920</v>
      </c>
      <c r="D98" s="281">
        <v>16690.900000000001</v>
      </c>
      <c r="E98" s="363">
        <f t="shared" si="5"/>
        <v>64.393904320987659</v>
      </c>
    </row>
    <row r="99" spans="1:5" x14ac:dyDescent="0.3">
      <c r="A99" s="58">
        <v>311</v>
      </c>
      <c r="B99" s="61" t="s">
        <v>61</v>
      </c>
      <c r="C99" s="164">
        <v>22018</v>
      </c>
      <c r="D99" s="164">
        <v>13955.53</v>
      </c>
      <c r="E99" s="363">
        <f t="shared" ref="E99:E132" si="6">SUM(D99/C99*100)</f>
        <v>63.382368970842037</v>
      </c>
    </row>
    <row r="100" spans="1:5" x14ac:dyDescent="0.3">
      <c r="A100" s="59">
        <v>3111</v>
      </c>
      <c r="B100" s="62" t="s">
        <v>83</v>
      </c>
      <c r="C100" s="164">
        <v>22018</v>
      </c>
      <c r="D100" s="164">
        <v>13955.53</v>
      </c>
      <c r="E100" s="363">
        <f t="shared" si="6"/>
        <v>63.382368970842037</v>
      </c>
    </row>
    <row r="101" spans="1:5" x14ac:dyDescent="0.3">
      <c r="A101" s="59" t="s">
        <v>166</v>
      </c>
      <c r="B101" s="62" t="s">
        <v>64</v>
      </c>
      <c r="C101" s="169">
        <v>398</v>
      </c>
      <c r="D101" s="169">
        <v>432.72</v>
      </c>
      <c r="E101" s="364">
        <f t="shared" si="6"/>
        <v>108.72361809045228</v>
      </c>
    </row>
    <row r="102" spans="1:5" x14ac:dyDescent="0.3">
      <c r="A102" s="59" t="s">
        <v>94</v>
      </c>
      <c r="B102" s="62" t="s">
        <v>64</v>
      </c>
      <c r="C102" s="169">
        <v>398</v>
      </c>
      <c r="D102" s="169">
        <v>432.72</v>
      </c>
      <c r="E102" s="364">
        <f t="shared" si="6"/>
        <v>108.72361809045228</v>
      </c>
    </row>
    <row r="103" spans="1:5" x14ac:dyDescent="0.3">
      <c r="A103" s="59" t="s">
        <v>167</v>
      </c>
      <c r="B103" s="62" t="s">
        <v>62</v>
      </c>
      <c r="C103" s="164">
        <v>3504</v>
      </c>
      <c r="D103" s="164">
        <v>2302.65</v>
      </c>
      <c r="E103" s="363">
        <f t="shared" si="6"/>
        <v>65.714897260273972</v>
      </c>
    </row>
    <row r="104" spans="1:5" x14ac:dyDescent="0.3">
      <c r="A104" s="59" t="s">
        <v>168</v>
      </c>
      <c r="B104" s="62" t="s">
        <v>169</v>
      </c>
      <c r="C104" s="169">
        <v>3504</v>
      </c>
      <c r="D104" s="169">
        <v>2302.65</v>
      </c>
      <c r="E104" s="364">
        <f t="shared" si="6"/>
        <v>65.714897260273972</v>
      </c>
    </row>
    <row r="105" spans="1:5" x14ac:dyDescent="0.3">
      <c r="A105" s="185">
        <v>32</v>
      </c>
      <c r="B105" s="187" t="s">
        <v>16</v>
      </c>
      <c r="C105" s="285">
        <v>16271</v>
      </c>
      <c r="D105" s="285">
        <v>3518.29</v>
      </c>
      <c r="E105" s="363">
        <f t="shared" si="6"/>
        <v>21.623071722696821</v>
      </c>
    </row>
    <row r="106" spans="1:5" x14ac:dyDescent="0.3">
      <c r="A106" s="137" t="s">
        <v>159</v>
      </c>
      <c r="B106" s="138" t="s">
        <v>65</v>
      </c>
      <c r="C106" s="162">
        <v>3320</v>
      </c>
      <c r="D106" s="162">
        <v>1321.05</v>
      </c>
      <c r="E106" s="363">
        <f t="shared" si="6"/>
        <v>39.790662650602407</v>
      </c>
    </row>
    <row r="107" spans="1:5" x14ac:dyDescent="0.3">
      <c r="A107" s="141" t="s">
        <v>87</v>
      </c>
      <c r="B107" s="143" t="s">
        <v>170</v>
      </c>
      <c r="C107" s="163">
        <v>3320</v>
      </c>
      <c r="D107" s="163">
        <v>1321.05</v>
      </c>
      <c r="E107" s="364">
        <f t="shared" si="6"/>
        <v>39.790662650602407</v>
      </c>
    </row>
    <row r="108" spans="1:5" x14ac:dyDescent="0.3">
      <c r="A108" s="58">
        <v>322</v>
      </c>
      <c r="B108" s="61" t="s">
        <v>66</v>
      </c>
      <c r="C108" s="162">
        <v>7386</v>
      </c>
      <c r="D108" s="162">
        <v>1559.74</v>
      </c>
      <c r="E108" s="363">
        <f t="shared" si="6"/>
        <v>21.117519631735714</v>
      </c>
    </row>
    <row r="109" spans="1:5" x14ac:dyDescent="0.3">
      <c r="A109" s="59" t="s">
        <v>88</v>
      </c>
      <c r="B109" s="62" t="s">
        <v>70</v>
      </c>
      <c r="C109" s="163">
        <v>198</v>
      </c>
      <c r="D109" s="163">
        <v>0</v>
      </c>
      <c r="E109" s="364">
        <f t="shared" si="6"/>
        <v>0</v>
      </c>
    </row>
    <row r="110" spans="1:5" x14ac:dyDescent="0.3">
      <c r="A110" s="59" t="s">
        <v>89</v>
      </c>
      <c r="B110" s="62" t="s">
        <v>90</v>
      </c>
      <c r="C110" s="163">
        <v>6838</v>
      </c>
      <c r="D110" s="163">
        <v>1559.74</v>
      </c>
      <c r="E110" s="364">
        <f t="shared" si="6"/>
        <v>22.809885931558934</v>
      </c>
    </row>
    <row r="111" spans="1:5" x14ac:dyDescent="0.3">
      <c r="A111" s="59" t="s">
        <v>171</v>
      </c>
      <c r="B111" s="63" t="s">
        <v>142</v>
      </c>
      <c r="C111" s="163">
        <v>350</v>
      </c>
      <c r="D111" s="163">
        <v>0</v>
      </c>
      <c r="E111" s="364">
        <f t="shared" si="6"/>
        <v>0</v>
      </c>
    </row>
    <row r="112" spans="1:5" x14ac:dyDescent="0.3">
      <c r="A112" s="155" t="s">
        <v>172</v>
      </c>
      <c r="B112" s="157" t="s">
        <v>59</v>
      </c>
      <c r="C112" s="163">
        <v>3707</v>
      </c>
      <c r="D112" s="163">
        <v>581.17999999999995</v>
      </c>
      <c r="E112" s="364">
        <f t="shared" si="6"/>
        <v>15.677906663069866</v>
      </c>
    </row>
    <row r="113" spans="1:5" x14ac:dyDescent="0.3">
      <c r="A113" s="166" t="s">
        <v>97</v>
      </c>
      <c r="B113" s="168" t="s">
        <v>173</v>
      </c>
      <c r="C113" s="162">
        <v>1442</v>
      </c>
      <c r="D113" s="162">
        <v>222.24</v>
      </c>
      <c r="E113" s="363">
        <f t="shared" si="6"/>
        <v>15.411927877947296</v>
      </c>
    </row>
    <row r="114" spans="1:5" x14ac:dyDescent="0.3">
      <c r="A114" s="166" t="s">
        <v>174</v>
      </c>
      <c r="B114" s="168" t="s">
        <v>75</v>
      </c>
      <c r="C114" s="163">
        <v>996</v>
      </c>
      <c r="D114" s="163">
        <v>199.06</v>
      </c>
      <c r="E114" s="364">
        <f t="shared" si="6"/>
        <v>19.985943775100402</v>
      </c>
    </row>
    <row r="115" spans="1:5" x14ac:dyDescent="0.3">
      <c r="A115" s="166" t="s">
        <v>175</v>
      </c>
      <c r="B115" s="168" t="s">
        <v>73</v>
      </c>
      <c r="C115" s="163">
        <v>270</v>
      </c>
      <c r="D115" s="163">
        <v>0</v>
      </c>
      <c r="E115" s="364">
        <f t="shared" si="6"/>
        <v>0</v>
      </c>
    </row>
    <row r="116" spans="1:5" x14ac:dyDescent="0.3">
      <c r="A116" s="166" t="s">
        <v>101</v>
      </c>
      <c r="B116" s="168" t="s">
        <v>102</v>
      </c>
      <c r="C116" s="163">
        <v>199</v>
      </c>
      <c r="D116" s="163">
        <v>159.88</v>
      </c>
      <c r="E116" s="364">
        <f t="shared" si="6"/>
        <v>80.341708542713562</v>
      </c>
    </row>
    <row r="117" spans="1:5" x14ac:dyDescent="0.3">
      <c r="A117" s="166" t="s">
        <v>103</v>
      </c>
      <c r="B117" s="168" t="s">
        <v>74</v>
      </c>
      <c r="C117" s="163">
        <v>800</v>
      </c>
      <c r="D117" s="163">
        <v>0</v>
      </c>
      <c r="E117" s="364">
        <f t="shared" si="6"/>
        <v>0</v>
      </c>
    </row>
    <row r="118" spans="1:5" x14ac:dyDescent="0.3">
      <c r="A118" s="155" t="s">
        <v>139</v>
      </c>
      <c r="B118" s="157" t="s">
        <v>67</v>
      </c>
      <c r="C118" s="162">
        <v>1858</v>
      </c>
      <c r="D118" s="162">
        <v>56.32</v>
      </c>
      <c r="E118" s="363">
        <f t="shared" si="6"/>
        <v>3.0312163616792249</v>
      </c>
    </row>
    <row r="119" spans="1:5" x14ac:dyDescent="0.3">
      <c r="A119" s="166" t="s">
        <v>176</v>
      </c>
      <c r="B119" s="168" t="s">
        <v>146</v>
      </c>
      <c r="C119" s="174">
        <v>929</v>
      </c>
      <c r="D119" s="174">
        <v>0</v>
      </c>
      <c r="E119" s="364">
        <f t="shared" si="6"/>
        <v>0</v>
      </c>
    </row>
    <row r="120" spans="1:5" x14ac:dyDescent="0.3">
      <c r="A120" s="166" t="s">
        <v>104</v>
      </c>
      <c r="B120" s="168" t="s">
        <v>105</v>
      </c>
      <c r="C120" s="230">
        <v>664</v>
      </c>
      <c r="D120" s="230">
        <v>0</v>
      </c>
      <c r="E120" s="364">
        <f t="shared" si="6"/>
        <v>0</v>
      </c>
    </row>
    <row r="121" spans="1:5" x14ac:dyDescent="0.3">
      <c r="A121" s="166" t="s">
        <v>107</v>
      </c>
      <c r="B121" s="168" t="s">
        <v>67</v>
      </c>
      <c r="C121" s="257">
        <v>265</v>
      </c>
      <c r="D121" s="257">
        <v>56.32</v>
      </c>
      <c r="E121" s="364">
        <f t="shared" si="6"/>
        <v>21.252830188679244</v>
      </c>
    </row>
    <row r="122" spans="1:5" x14ac:dyDescent="0.3">
      <c r="A122" s="262">
        <v>4</v>
      </c>
      <c r="B122" s="252" t="s">
        <v>19</v>
      </c>
      <c r="C122" s="253">
        <v>1328</v>
      </c>
      <c r="D122" s="253">
        <v>0</v>
      </c>
      <c r="E122" s="363">
        <f t="shared" si="6"/>
        <v>0</v>
      </c>
    </row>
    <row r="123" spans="1:5" x14ac:dyDescent="0.3">
      <c r="A123" s="372">
        <v>42</v>
      </c>
      <c r="B123" s="373" t="s">
        <v>188</v>
      </c>
      <c r="C123" s="162">
        <v>1328</v>
      </c>
      <c r="D123" s="162">
        <v>0</v>
      </c>
      <c r="E123" s="363">
        <f t="shared" si="6"/>
        <v>0</v>
      </c>
    </row>
    <row r="124" spans="1:5" x14ac:dyDescent="0.3">
      <c r="A124" s="154">
        <v>422</v>
      </c>
      <c r="B124" s="151" t="s">
        <v>60</v>
      </c>
      <c r="C124" s="163">
        <v>1328</v>
      </c>
      <c r="D124" s="163">
        <v>0</v>
      </c>
      <c r="E124" s="363">
        <f t="shared" si="6"/>
        <v>0</v>
      </c>
    </row>
    <row r="125" spans="1:5" x14ac:dyDescent="0.3">
      <c r="A125" s="154">
        <v>4221</v>
      </c>
      <c r="B125" s="151" t="s">
        <v>109</v>
      </c>
      <c r="C125" s="163">
        <v>1328</v>
      </c>
      <c r="D125" s="163">
        <v>0</v>
      </c>
      <c r="E125" s="363">
        <f t="shared" si="6"/>
        <v>0</v>
      </c>
    </row>
    <row r="126" spans="1:5" x14ac:dyDescent="0.3">
      <c r="A126" s="71">
        <v>43</v>
      </c>
      <c r="B126" s="73" t="s">
        <v>50</v>
      </c>
      <c r="C126" s="170">
        <v>17884</v>
      </c>
      <c r="D126" s="170">
        <v>12851.79</v>
      </c>
      <c r="E126" s="363">
        <f t="shared" si="6"/>
        <v>71.861943636770292</v>
      </c>
    </row>
    <row r="127" spans="1:5" x14ac:dyDescent="0.3">
      <c r="A127" s="121">
        <v>32</v>
      </c>
      <c r="B127" s="194" t="s">
        <v>16</v>
      </c>
      <c r="C127" s="195">
        <v>17884</v>
      </c>
      <c r="D127" s="195">
        <v>12851.79</v>
      </c>
      <c r="E127" s="363">
        <f t="shared" si="6"/>
        <v>71.861943636770292</v>
      </c>
    </row>
    <row r="128" spans="1:5" x14ac:dyDescent="0.3">
      <c r="A128" s="68">
        <v>322</v>
      </c>
      <c r="B128" s="65" t="s">
        <v>66</v>
      </c>
      <c r="C128" s="160">
        <v>1327</v>
      </c>
      <c r="D128" s="160">
        <v>145.28</v>
      </c>
      <c r="E128" s="363">
        <f t="shared" si="6"/>
        <v>10.948003014318012</v>
      </c>
    </row>
    <row r="129" spans="1:5" x14ac:dyDescent="0.3">
      <c r="A129" s="69" t="s">
        <v>88</v>
      </c>
      <c r="B129" s="66" t="s">
        <v>70</v>
      </c>
      <c r="C129" s="161">
        <v>929</v>
      </c>
      <c r="D129" s="161">
        <v>0</v>
      </c>
      <c r="E129" s="364">
        <f t="shared" si="6"/>
        <v>0</v>
      </c>
    </row>
    <row r="130" spans="1:5" x14ac:dyDescent="0.3">
      <c r="A130" s="69" t="s">
        <v>91</v>
      </c>
      <c r="B130" s="67" t="s">
        <v>92</v>
      </c>
      <c r="C130" s="161">
        <v>398</v>
      </c>
      <c r="D130" s="161">
        <v>145.28</v>
      </c>
      <c r="E130" s="364">
        <f t="shared" si="6"/>
        <v>36.502512562814069</v>
      </c>
    </row>
    <row r="131" spans="1:5" x14ac:dyDescent="0.3">
      <c r="A131" s="68">
        <v>323</v>
      </c>
      <c r="B131" s="65" t="s">
        <v>59</v>
      </c>
      <c r="C131" s="160">
        <v>3660</v>
      </c>
      <c r="D131" s="160">
        <v>4573.68</v>
      </c>
      <c r="E131" s="368">
        <f t="shared" si="6"/>
        <v>124.9639344262295</v>
      </c>
    </row>
    <row r="132" spans="1:5" x14ac:dyDescent="0.3">
      <c r="A132" s="69" t="s">
        <v>95</v>
      </c>
      <c r="B132" s="66" t="s">
        <v>96</v>
      </c>
      <c r="C132" s="161">
        <v>2200</v>
      </c>
      <c r="D132" s="161">
        <v>490</v>
      </c>
      <c r="E132" s="364">
        <f t="shared" si="6"/>
        <v>22.272727272727273</v>
      </c>
    </row>
    <row r="133" spans="1:5" x14ac:dyDescent="0.3">
      <c r="A133" s="69" t="s">
        <v>97</v>
      </c>
      <c r="B133" s="66" t="s">
        <v>98</v>
      </c>
      <c r="C133" s="161">
        <v>0</v>
      </c>
      <c r="D133" s="161">
        <v>3172.5</v>
      </c>
      <c r="E133" s="364">
        <v>0</v>
      </c>
    </row>
    <row r="134" spans="1:5" x14ac:dyDescent="0.3">
      <c r="A134" s="69">
        <v>3237</v>
      </c>
      <c r="B134" s="66" t="s">
        <v>73</v>
      </c>
      <c r="C134" s="161">
        <v>0</v>
      </c>
      <c r="D134" s="161">
        <v>0</v>
      </c>
      <c r="E134" s="364">
        <v>0</v>
      </c>
    </row>
    <row r="135" spans="1:5" x14ac:dyDescent="0.3">
      <c r="A135" s="69" t="s">
        <v>99</v>
      </c>
      <c r="B135" s="66" t="s">
        <v>100</v>
      </c>
      <c r="C135" s="161">
        <v>1327</v>
      </c>
      <c r="D135" s="161">
        <v>0</v>
      </c>
      <c r="E135" s="364">
        <f t="shared" ref="E135:E140" si="7">SUM(D135/C135*100)</f>
        <v>0</v>
      </c>
    </row>
    <row r="136" spans="1:5" x14ac:dyDescent="0.3">
      <c r="A136" s="69" t="s">
        <v>103</v>
      </c>
      <c r="B136" s="66" t="s">
        <v>74</v>
      </c>
      <c r="C136" s="161">
        <v>133</v>
      </c>
      <c r="D136" s="161">
        <v>911.18</v>
      </c>
      <c r="E136" s="374">
        <f t="shared" si="7"/>
        <v>685.0977443609022</v>
      </c>
    </row>
    <row r="137" spans="1:5" x14ac:dyDescent="0.3">
      <c r="A137" s="147">
        <v>324</v>
      </c>
      <c r="B137" s="148" t="s">
        <v>108</v>
      </c>
      <c r="C137" s="160">
        <v>1697</v>
      </c>
      <c r="D137" s="160">
        <v>1549.9</v>
      </c>
      <c r="E137" s="363">
        <f t="shared" si="7"/>
        <v>91.33176193282263</v>
      </c>
    </row>
    <row r="138" spans="1:5" x14ac:dyDescent="0.3">
      <c r="A138" s="149">
        <v>3241</v>
      </c>
      <c r="B138" s="150" t="s">
        <v>108</v>
      </c>
      <c r="C138" s="161">
        <v>1697</v>
      </c>
      <c r="D138" s="161">
        <v>1549.9</v>
      </c>
      <c r="E138" s="364">
        <f t="shared" si="7"/>
        <v>91.33176193282263</v>
      </c>
    </row>
    <row r="139" spans="1:5" x14ac:dyDescent="0.3">
      <c r="A139" s="68">
        <v>329</v>
      </c>
      <c r="B139" s="65" t="s">
        <v>67</v>
      </c>
      <c r="C139" s="160">
        <v>11200</v>
      </c>
      <c r="D139" s="160">
        <v>6582.93</v>
      </c>
      <c r="E139" s="363">
        <f t="shared" si="7"/>
        <v>58.776160714285716</v>
      </c>
    </row>
    <row r="140" spans="1:5" x14ac:dyDescent="0.3">
      <c r="A140" s="80" t="s">
        <v>107</v>
      </c>
      <c r="B140" s="81" t="s">
        <v>67</v>
      </c>
      <c r="C140" s="161">
        <v>11200</v>
      </c>
      <c r="D140" s="161">
        <v>6582.93</v>
      </c>
      <c r="E140" s="364">
        <f t="shared" si="7"/>
        <v>58.776160714285716</v>
      </c>
    </row>
    <row r="141" spans="1:5" x14ac:dyDescent="0.3">
      <c r="A141" s="286">
        <v>4</v>
      </c>
      <c r="B141" s="252" t="s">
        <v>19</v>
      </c>
      <c r="C141" s="289">
        <v>3798</v>
      </c>
      <c r="D141" s="289">
        <v>126.36</v>
      </c>
      <c r="E141" s="368">
        <f t="shared" ref="E141:E196" si="8">SUM(D141/C141*100)</f>
        <v>3.3270142180094791</v>
      </c>
    </row>
    <row r="142" spans="1:5" x14ac:dyDescent="0.3">
      <c r="A142" s="254">
        <v>422</v>
      </c>
      <c r="B142" s="256" t="s">
        <v>185</v>
      </c>
      <c r="C142" s="162">
        <v>3798</v>
      </c>
      <c r="D142" s="162">
        <v>0</v>
      </c>
      <c r="E142" s="368">
        <f t="shared" si="8"/>
        <v>0</v>
      </c>
    </row>
    <row r="143" spans="1:5" x14ac:dyDescent="0.3">
      <c r="A143" s="258">
        <v>4221</v>
      </c>
      <c r="B143" s="260" t="s">
        <v>60</v>
      </c>
      <c r="C143" s="163">
        <v>3553</v>
      </c>
      <c r="D143" s="163">
        <v>0</v>
      </c>
      <c r="E143" s="374">
        <f t="shared" si="8"/>
        <v>0</v>
      </c>
    </row>
    <row r="144" spans="1:5" x14ac:dyDescent="0.3">
      <c r="A144" s="258">
        <v>4223</v>
      </c>
      <c r="B144" s="260" t="s">
        <v>109</v>
      </c>
      <c r="C144" s="163">
        <v>2206</v>
      </c>
      <c r="D144" s="163">
        <v>0</v>
      </c>
      <c r="E144" s="374">
        <f t="shared" si="8"/>
        <v>0</v>
      </c>
    </row>
    <row r="145" spans="1:6" x14ac:dyDescent="0.3">
      <c r="A145" s="254">
        <v>424</v>
      </c>
      <c r="B145" s="256" t="s">
        <v>177</v>
      </c>
      <c r="C145" s="162">
        <v>1327</v>
      </c>
      <c r="D145" s="162">
        <v>0</v>
      </c>
      <c r="E145" s="368">
        <f t="shared" si="8"/>
        <v>0</v>
      </c>
    </row>
    <row r="146" spans="1:6" x14ac:dyDescent="0.3">
      <c r="A146" s="258">
        <v>4241</v>
      </c>
      <c r="B146" s="260" t="s">
        <v>186</v>
      </c>
      <c r="C146" s="163">
        <v>265</v>
      </c>
      <c r="D146" s="163">
        <v>126.36</v>
      </c>
      <c r="E146" s="374">
        <f t="shared" si="8"/>
        <v>47.683018867924524</v>
      </c>
      <c r="F146" s="375"/>
    </row>
    <row r="147" spans="1:6" x14ac:dyDescent="0.3">
      <c r="A147" s="287">
        <v>4241</v>
      </c>
      <c r="B147" s="260" t="s">
        <v>186</v>
      </c>
      <c r="C147" s="303">
        <v>265</v>
      </c>
      <c r="D147" s="303">
        <v>126.36</v>
      </c>
      <c r="E147" s="376">
        <f t="shared" si="8"/>
        <v>47.683018867924524</v>
      </c>
      <c r="F147" s="375"/>
    </row>
    <row r="148" spans="1:6" x14ac:dyDescent="0.3">
      <c r="A148" s="304">
        <v>52</v>
      </c>
      <c r="B148" s="304" t="s">
        <v>30</v>
      </c>
      <c r="C148" s="361">
        <v>9401</v>
      </c>
      <c r="D148" s="361">
        <v>8817.7099999999991</v>
      </c>
      <c r="E148" s="377">
        <f t="shared" si="8"/>
        <v>93.795447292841189</v>
      </c>
    </row>
    <row r="149" spans="1:6" x14ac:dyDescent="0.3">
      <c r="A149" s="238">
        <v>31</v>
      </c>
      <c r="B149" s="291" t="s">
        <v>15</v>
      </c>
      <c r="C149" s="378">
        <v>3818</v>
      </c>
      <c r="D149" s="378">
        <v>3814.81</v>
      </c>
      <c r="E149" s="370">
        <f t="shared" si="8"/>
        <v>99.916448402304866</v>
      </c>
    </row>
    <row r="150" spans="1:6" x14ac:dyDescent="0.3">
      <c r="A150" s="242">
        <v>311</v>
      </c>
      <c r="B150" s="292" t="s">
        <v>150</v>
      </c>
      <c r="C150" s="360">
        <v>3256</v>
      </c>
      <c r="D150" s="380">
        <v>3255.02</v>
      </c>
      <c r="E150" s="370">
        <f t="shared" si="8"/>
        <v>99.969901719901728</v>
      </c>
    </row>
    <row r="151" spans="1:6" x14ac:dyDescent="0.3">
      <c r="A151" s="246">
        <v>3111</v>
      </c>
      <c r="B151" s="293" t="s">
        <v>83</v>
      </c>
      <c r="C151" s="305">
        <v>3256</v>
      </c>
      <c r="D151" s="305">
        <v>3255.02</v>
      </c>
      <c r="E151" s="369">
        <f t="shared" si="8"/>
        <v>99.969901719901728</v>
      </c>
    </row>
    <row r="152" spans="1:6" x14ac:dyDescent="0.3">
      <c r="A152" s="242">
        <v>313</v>
      </c>
      <c r="B152" s="292" t="s">
        <v>62</v>
      </c>
      <c r="C152" s="360">
        <v>562</v>
      </c>
      <c r="D152" s="360">
        <v>559.82000000000005</v>
      </c>
      <c r="E152" s="370">
        <f t="shared" si="8"/>
        <v>99.612099644128122</v>
      </c>
    </row>
    <row r="153" spans="1:6" x14ac:dyDescent="0.3">
      <c r="A153" s="246">
        <v>3132</v>
      </c>
      <c r="B153" s="293" t="s">
        <v>157</v>
      </c>
      <c r="C153" s="305">
        <v>506</v>
      </c>
      <c r="D153" s="305">
        <v>504.47</v>
      </c>
      <c r="E153" s="369">
        <f t="shared" si="8"/>
        <v>99.697628458498031</v>
      </c>
    </row>
    <row r="154" spans="1:6" x14ac:dyDescent="0.3">
      <c r="A154" s="246">
        <v>3133</v>
      </c>
      <c r="B154" s="293" t="s">
        <v>158</v>
      </c>
      <c r="C154" s="305">
        <v>56</v>
      </c>
      <c r="D154" s="305">
        <v>55.35</v>
      </c>
      <c r="E154" s="369">
        <f t="shared" si="8"/>
        <v>98.839285714285722</v>
      </c>
    </row>
    <row r="155" spans="1:6" x14ac:dyDescent="0.3">
      <c r="A155" s="185" t="s">
        <v>187</v>
      </c>
      <c r="B155" s="294" t="s">
        <v>16</v>
      </c>
      <c r="C155" s="378">
        <v>4193</v>
      </c>
      <c r="D155" s="378">
        <v>3614.41</v>
      </c>
      <c r="E155" s="370">
        <f t="shared" si="8"/>
        <v>86.201049367994273</v>
      </c>
      <c r="F155" s="379"/>
    </row>
    <row r="156" spans="1:6" x14ac:dyDescent="0.3">
      <c r="A156" s="137" t="s">
        <v>159</v>
      </c>
      <c r="B156" s="295" t="s">
        <v>65</v>
      </c>
      <c r="C156" s="305">
        <v>170</v>
      </c>
      <c r="D156" s="305">
        <v>491.2</v>
      </c>
      <c r="E156" s="369">
        <f t="shared" si="8"/>
        <v>288.94117647058823</v>
      </c>
    </row>
    <row r="157" spans="1:6" x14ac:dyDescent="0.3">
      <c r="A157" s="141" t="s">
        <v>85</v>
      </c>
      <c r="B157" s="296" t="s">
        <v>86</v>
      </c>
      <c r="C157" s="305">
        <v>170</v>
      </c>
      <c r="D157" s="305">
        <v>431.2</v>
      </c>
      <c r="E157" s="369">
        <f t="shared" si="8"/>
        <v>253.64705882352942</v>
      </c>
    </row>
    <row r="158" spans="1:6" x14ac:dyDescent="0.3">
      <c r="A158" s="141" t="s">
        <v>160</v>
      </c>
      <c r="B158" s="296" t="s">
        <v>140</v>
      </c>
      <c r="C158" s="305">
        <v>0</v>
      </c>
      <c r="D158" s="305">
        <v>60</v>
      </c>
      <c r="E158" s="369">
        <v>0</v>
      </c>
    </row>
    <row r="159" spans="1:6" x14ac:dyDescent="0.3">
      <c r="A159" s="144" t="s">
        <v>138</v>
      </c>
      <c r="B159" s="297" t="s">
        <v>66</v>
      </c>
      <c r="C159" s="360">
        <v>435</v>
      </c>
      <c r="D159" s="360">
        <v>57.09</v>
      </c>
      <c r="E159" s="370">
        <f t="shared" si="8"/>
        <v>13.124137931034483</v>
      </c>
    </row>
    <row r="160" spans="1:6" x14ac:dyDescent="0.3">
      <c r="A160" s="141" t="s">
        <v>88</v>
      </c>
      <c r="B160" s="296" t="s">
        <v>70</v>
      </c>
      <c r="C160" s="305">
        <v>235</v>
      </c>
      <c r="D160" s="305">
        <v>57.09</v>
      </c>
      <c r="E160" s="369">
        <f t="shared" si="8"/>
        <v>24.293617021276599</v>
      </c>
    </row>
    <row r="161" spans="1:5" x14ac:dyDescent="0.3">
      <c r="A161" s="141" t="s">
        <v>91</v>
      </c>
      <c r="B161" s="296" t="s">
        <v>161</v>
      </c>
      <c r="C161" s="305">
        <v>200</v>
      </c>
      <c r="D161" s="305">
        <v>0</v>
      </c>
      <c r="E161" s="369">
        <f t="shared" si="8"/>
        <v>0</v>
      </c>
    </row>
    <row r="162" spans="1:5" x14ac:dyDescent="0.3">
      <c r="A162" s="68">
        <v>323</v>
      </c>
      <c r="B162" s="298" t="s">
        <v>110</v>
      </c>
      <c r="C162" s="360">
        <v>1719</v>
      </c>
      <c r="D162" s="360">
        <v>1346.17</v>
      </c>
      <c r="E162" s="370">
        <f t="shared" si="8"/>
        <v>78.311227457824316</v>
      </c>
    </row>
    <row r="163" spans="1:5" x14ac:dyDescent="0.3">
      <c r="A163" s="69">
        <v>3237</v>
      </c>
      <c r="B163" s="299" t="s">
        <v>145</v>
      </c>
      <c r="C163" s="305">
        <v>1719</v>
      </c>
      <c r="D163" s="305">
        <v>1346.17</v>
      </c>
      <c r="E163" s="369">
        <f t="shared" si="8"/>
        <v>78.311227457824316</v>
      </c>
    </row>
    <row r="164" spans="1:5" x14ac:dyDescent="0.3">
      <c r="A164" s="69">
        <v>329</v>
      </c>
      <c r="B164" s="299" t="s">
        <v>67</v>
      </c>
      <c r="C164" s="305">
        <v>1869</v>
      </c>
      <c r="D164" s="305">
        <v>1718.95</v>
      </c>
      <c r="E164" s="369">
        <f t="shared" si="8"/>
        <v>91.971642589620117</v>
      </c>
    </row>
    <row r="165" spans="1:5" x14ac:dyDescent="0.3">
      <c r="A165" s="69">
        <v>3295</v>
      </c>
      <c r="B165" s="299" t="s">
        <v>106</v>
      </c>
      <c r="C165" s="305">
        <v>365</v>
      </c>
      <c r="D165" s="305">
        <v>364.98</v>
      </c>
      <c r="E165" s="369">
        <f t="shared" si="8"/>
        <v>99.994520547945214</v>
      </c>
    </row>
    <row r="166" spans="1:5" x14ac:dyDescent="0.3">
      <c r="A166" s="69">
        <v>3296</v>
      </c>
      <c r="B166" s="299" t="s">
        <v>162</v>
      </c>
      <c r="C166" s="305">
        <v>1354</v>
      </c>
      <c r="D166" s="305">
        <v>1353.97</v>
      </c>
      <c r="E166" s="369">
        <f t="shared" si="8"/>
        <v>99.997784342688334</v>
      </c>
    </row>
    <row r="167" spans="1:5" x14ac:dyDescent="0.3">
      <c r="A167" s="69">
        <v>3299</v>
      </c>
      <c r="B167" s="299" t="s">
        <v>67</v>
      </c>
      <c r="C167" s="305">
        <v>150</v>
      </c>
      <c r="D167" s="305">
        <v>0</v>
      </c>
      <c r="E167" s="369">
        <f t="shared" si="8"/>
        <v>0</v>
      </c>
    </row>
    <row r="168" spans="1:5" x14ac:dyDescent="0.3">
      <c r="A168" s="290">
        <v>34</v>
      </c>
      <c r="B168" s="300" t="s">
        <v>18</v>
      </c>
      <c r="C168" s="378">
        <v>1390</v>
      </c>
      <c r="D168" s="378">
        <v>1389.46</v>
      </c>
      <c r="E168" s="370">
        <f t="shared" si="8"/>
        <v>99.961151079136684</v>
      </c>
    </row>
    <row r="169" spans="1:5" x14ac:dyDescent="0.3">
      <c r="A169" s="147">
        <v>343</v>
      </c>
      <c r="B169" s="301" t="s">
        <v>68</v>
      </c>
      <c r="C169" s="360">
        <v>1390</v>
      </c>
      <c r="D169" s="360">
        <v>1389.46</v>
      </c>
      <c r="E169" s="370">
        <f t="shared" si="8"/>
        <v>99.961151079136684</v>
      </c>
    </row>
    <row r="170" spans="1:5" x14ac:dyDescent="0.3">
      <c r="A170" s="149">
        <v>3433</v>
      </c>
      <c r="B170" s="302" t="s">
        <v>163</v>
      </c>
      <c r="C170" s="305">
        <v>1390</v>
      </c>
      <c r="D170" s="305">
        <v>1389.46</v>
      </c>
      <c r="E170" s="369">
        <f t="shared" si="8"/>
        <v>99.961151079136684</v>
      </c>
    </row>
    <row r="171" spans="1:5" x14ac:dyDescent="0.3">
      <c r="A171" s="304">
        <v>61</v>
      </c>
      <c r="B171" s="304" t="s">
        <v>52</v>
      </c>
      <c r="C171" s="381">
        <v>2940</v>
      </c>
      <c r="D171" s="382">
        <v>16.91</v>
      </c>
      <c r="E171" s="370">
        <f t="shared" si="8"/>
        <v>0.57517006802721093</v>
      </c>
    </row>
    <row r="172" spans="1:5" x14ac:dyDescent="0.3">
      <c r="A172" s="250">
        <v>32</v>
      </c>
      <c r="B172" s="252" t="s">
        <v>16</v>
      </c>
      <c r="C172" s="281">
        <v>2940</v>
      </c>
      <c r="D172" s="281">
        <v>16.91</v>
      </c>
      <c r="E172" s="369">
        <f t="shared" si="8"/>
        <v>0.57517006802721093</v>
      </c>
    </row>
    <row r="173" spans="1:5" x14ac:dyDescent="0.3">
      <c r="A173" s="254">
        <v>323</v>
      </c>
      <c r="B173" s="256" t="s">
        <v>59</v>
      </c>
      <c r="C173" s="257">
        <v>0</v>
      </c>
      <c r="D173" s="257">
        <v>16.91</v>
      </c>
      <c r="E173" s="370">
        <v>0</v>
      </c>
    </row>
    <row r="174" spans="1:5" x14ac:dyDescent="0.3">
      <c r="A174" s="258">
        <v>3237</v>
      </c>
      <c r="B174" s="260" t="s">
        <v>145</v>
      </c>
      <c r="C174" s="249">
        <v>0</v>
      </c>
      <c r="D174" s="249">
        <v>0.66</v>
      </c>
      <c r="E174" s="369">
        <v>0</v>
      </c>
    </row>
    <row r="175" spans="1:5" x14ac:dyDescent="0.3">
      <c r="A175" s="254">
        <v>329</v>
      </c>
      <c r="B175" s="256" t="s">
        <v>67</v>
      </c>
      <c r="C175" s="245">
        <v>2940</v>
      </c>
      <c r="D175" s="245">
        <v>16.25</v>
      </c>
      <c r="E175" s="370">
        <f t="shared" si="8"/>
        <v>0.55272108843537415</v>
      </c>
    </row>
    <row r="176" spans="1:5" x14ac:dyDescent="0.3">
      <c r="A176" s="258">
        <v>3299</v>
      </c>
      <c r="B176" s="260" t="s">
        <v>67</v>
      </c>
      <c r="C176" s="249">
        <v>2940</v>
      </c>
      <c r="D176" s="249">
        <v>16.25</v>
      </c>
      <c r="E176" s="369">
        <f t="shared" si="8"/>
        <v>0.55272108843537415</v>
      </c>
    </row>
    <row r="177" spans="1:5" x14ac:dyDescent="0.3">
      <c r="A177" s="306" t="s">
        <v>189</v>
      </c>
      <c r="B177" s="309" t="s">
        <v>190</v>
      </c>
      <c r="C177" s="339">
        <v>896864</v>
      </c>
      <c r="D177" s="339">
        <v>492125.22</v>
      </c>
      <c r="E177" s="370">
        <f t="shared" si="8"/>
        <v>54.871777660827057</v>
      </c>
    </row>
    <row r="178" spans="1:5" x14ac:dyDescent="0.3">
      <c r="A178" s="306" t="s">
        <v>205</v>
      </c>
      <c r="B178" s="310" t="s">
        <v>206</v>
      </c>
      <c r="C178" s="339">
        <v>896864</v>
      </c>
      <c r="D178" s="339">
        <v>492125.22</v>
      </c>
      <c r="E178" s="370">
        <f t="shared" si="8"/>
        <v>54.871777660827057</v>
      </c>
    </row>
    <row r="179" spans="1:5" x14ac:dyDescent="0.3">
      <c r="A179" s="311">
        <v>52</v>
      </c>
      <c r="B179" s="312" t="s">
        <v>29</v>
      </c>
      <c r="C179" s="360">
        <v>896864</v>
      </c>
      <c r="D179" s="360">
        <v>492125</v>
      </c>
      <c r="E179" s="370">
        <f t="shared" si="8"/>
        <v>54.871753130909482</v>
      </c>
    </row>
    <row r="180" spans="1:5" x14ac:dyDescent="0.3">
      <c r="A180" s="238">
        <v>31</v>
      </c>
      <c r="B180" s="291" t="s">
        <v>15</v>
      </c>
      <c r="C180" s="378">
        <v>891210</v>
      </c>
      <c r="D180" s="378">
        <v>489125.08</v>
      </c>
      <c r="E180" s="370">
        <f t="shared" si="8"/>
        <v>54.88325759360869</v>
      </c>
    </row>
    <row r="181" spans="1:5" x14ac:dyDescent="0.3">
      <c r="A181" s="242">
        <v>311</v>
      </c>
      <c r="B181" s="292" t="s">
        <v>150</v>
      </c>
      <c r="C181" s="360">
        <v>743692</v>
      </c>
      <c r="D181" s="360">
        <v>404832.12</v>
      </c>
      <c r="E181" s="370">
        <f t="shared" si="8"/>
        <v>54.43545446233118</v>
      </c>
    </row>
    <row r="182" spans="1:5" x14ac:dyDescent="0.3">
      <c r="A182" s="246">
        <v>3111</v>
      </c>
      <c r="B182" s="293" t="s">
        <v>83</v>
      </c>
      <c r="C182" s="305">
        <v>743692</v>
      </c>
      <c r="D182" s="305">
        <v>404832.12</v>
      </c>
      <c r="E182" s="369">
        <f t="shared" si="8"/>
        <v>54.43545446233118</v>
      </c>
    </row>
    <row r="183" spans="1:5" x14ac:dyDescent="0.3">
      <c r="A183" s="242">
        <v>312</v>
      </c>
      <c r="B183" s="292" t="s">
        <v>64</v>
      </c>
      <c r="C183" s="360">
        <v>22518</v>
      </c>
      <c r="D183" s="360">
        <v>17495.650000000001</v>
      </c>
      <c r="E183" s="370">
        <f t="shared" si="8"/>
        <v>77.696287414512838</v>
      </c>
    </row>
    <row r="184" spans="1:5" x14ac:dyDescent="0.3">
      <c r="A184" s="246">
        <v>3121</v>
      </c>
      <c r="B184" s="293" t="s">
        <v>64</v>
      </c>
      <c r="C184" s="305">
        <v>22518</v>
      </c>
      <c r="D184" s="305">
        <v>17495.650000000001</v>
      </c>
      <c r="E184" s="369">
        <f t="shared" si="8"/>
        <v>77.696287414512838</v>
      </c>
    </row>
    <row r="185" spans="1:5" x14ac:dyDescent="0.3">
      <c r="A185" s="242">
        <v>313</v>
      </c>
      <c r="B185" s="292" t="s">
        <v>62</v>
      </c>
      <c r="C185" s="360">
        <v>125000</v>
      </c>
      <c r="D185" s="360">
        <v>66797.31</v>
      </c>
      <c r="E185" s="370">
        <f t="shared" si="8"/>
        <v>53.437848000000002</v>
      </c>
    </row>
    <row r="186" spans="1:5" x14ac:dyDescent="0.3">
      <c r="A186" s="246">
        <v>3132</v>
      </c>
      <c r="B186" s="293" t="s">
        <v>157</v>
      </c>
      <c r="C186" s="305">
        <v>125000</v>
      </c>
      <c r="D186" s="305">
        <v>66797.31</v>
      </c>
      <c r="E186" s="369">
        <f t="shared" si="8"/>
        <v>53.437848000000002</v>
      </c>
    </row>
    <row r="187" spans="1:5" x14ac:dyDescent="0.3">
      <c r="A187" s="185" t="s">
        <v>187</v>
      </c>
      <c r="B187" s="294" t="s">
        <v>16</v>
      </c>
      <c r="C187" s="378">
        <v>5645</v>
      </c>
      <c r="D187" s="378">
        <v>3000.14</v>
      </c>
      <c r="E187" s="370">
        <f t="shared" si="8"/>
        <v>53.14685562444641</v>
      </c>
    </row>
    <row r="188" spans="1:5" x14ac:dyDescent="0.3">
      <c r="A188" s="68">
        <v>323</v>
      </c>
      <c r="B188" s="298" t="s">
        <v>110</v>
      </c>
      <c r="C188" s="305">
        <v>2654</v>
      </c>
      <c r="D188" s="305">
        <v>1351.28</v>
      </c>
      <c r="E188" s="369">
        <f t="shared" si="8"/>
        <v>50.914845516201957</v>
      </c>
    </row>
    <row r="189" spans="1:5" x14ac:dyDescent="0.3">
      <c r="A189" s="69">
        <v>3237</v>
      </c>
      <c r="B189" s="299" t="s">
        <v>145</v>
      </c>
      <c r="C189" s="305">
        <v>2654</v>
      </c>
      <c r="D189" s="305">
        <v>1351.28</v>
      </c>
      <c r="E189" s="369">
        <f t="shared" si="8"/>
        <v>50.914845516201957</v>
      </c>
    </row>
    <row r="190" spans="1:5" x14ac:dyDescent="0.3">
      <c r="A190" s="69">
        <v>329</v>
      </c>
      <c r="B190" s="299" t="s">
        <v>67</v>
      </c>
      <c r="C190" s="305">
        <v>3000</v>
      </c>
      <c r="D190" s="305">
        <v>1648.86</v>
      </c>
      <c r="E190" s="369">
        <f t="shared" si="8"/>
        <v>54.962000000000003</v>
      </c>
    </row>
    <row r="191" spans="1:5" x14ac:dyDescent="0.3">
      <c r="A191" s="69">
        <v>3295</v>
      </c>
      <c r="B191" s="299" t="s">
        <v>106</v>
      </c>
      <c r="C191" s="305">
        <v>3000</v>
      </c>
      <c r="D191" s="305">
        <v>1648.86</v>
      </c>
      <c r="E191" s="369">
        <f t="shared" si="8"/>
        <v>54.962000000000003</v>
      </c>
    </row>
    <row r="192" spans="1:5" ht="28.8" x14ac:dyDescent="0.3">
      <c r="A192" s="355" t="s">
        <v>211</v>
      </c>
      <c r="B192" s="356" t="s">
        <v>212</v>
      </c>
      <c r="C192" s="383">
        <v>241</v>
      </c>
      <c r="D192" s="383">
        <v>0</v>
      </c>
      <c r="E192" s="370">
        <f t="shared" si="8"/>
        <v>0</v>
      </c>
    </row>
    <row r="193" spans="1:5" x14ac:dyDescent="0.3">
      <c r="A193" s="357">
        <v>52</v>
      </c>
      <c r="B193" s="358" t="s">
        <v>29</v>
      </c>
      <c r="C193" s="362">
        <v>241</v>
      </c>
      <c r="D193" s="362">
        <v>0</v>
      </c>
      <c r="E193" s="370">
        <f t="shared" si="8"/>
        <v>0</v>
      </c>
    </row>
    <row r="194" spans="1:5" x14ac:dyDescent="0.3">
      <c r="A194" s="384">
        <v>38</v>
      </c>
      <c r="B194" s="385" t="s">
        <v>63</v>
      </c>
      <c r="C194" s="378">
        <v>241</v>
      </c>
      <c r="D194" s="378">
        <v>0</v>
      </c>
      <c r="E194" s="370">
        <f t="shared" si="8"/>
        <v>0</v>
      </c>
    </row>
    <row r="195" spans="1:5" x14ac:dyDescent="0.3">
      <c r="A195" s="361">
        <v>381</v>
      </c>
      <c r="B195" s="339" t="s">
        <v>63</v>
      </c>
      <c r="C195" s="360">
        <v>241</v>
      </c>
      <c r="D195" s="360">
        <v>0</v>
      </c>
      <c r="E195" s="370">
        <f t="shared" si="8"/>
        <v>0</v>
      </c>
    </row>
    <row r="196" spans="1:5" x14ac:dyDescent="0.3">
      <c r="A196" s="359">
        <v>3812</v>
      </c>
      <c r="B196" s="82" t="s">
        <v>213</v>
      </c>
      <c r="C196" s="305">
        <v>241</v>
      </c>
      <c r="D196" s="305">
        <v>0</v>
      </c>
      <c r="E196" s="369">
        <f t="shared" si="8"/>
        <v>0</v>
      </c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SAŽETAK </vt:lpstr>
      <vt:lpstr>RAČUN PRIHODA I RASHODA</vt:lpstr>
      <vt:lpstr>Rashodi -funkcijska</vt:lpstr>
      <vt:lpstr>POSEBNI_DIO_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Windows User</cp:lastModifiedBy>
  <cp:lastPrinted>2023-07-07T10:25:11Z</cp:lastPrinted>
  <dcterms:created xsi:type="dcterms:W3CDTF">2022-08-26T07:26:16Z</dcterms:created>
  <dcterms:modified xsi:type="dcterms:W3CDTF">2023-07-31T07:55:24Z</dcterms:modified>
</cp:coreProperties>
</file>